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500" activeTab="2"/>
  </bookViews>
  <sheets>
    <sheet name="COSTO COSTR_" sheetId="1" r:id="rId1"/>
    <sheet name="ONERI URBAN_" sheetId="2" r:id="rId2"/>
    <sheet name="RIEPILOGO" sheetId="3" r:id="rId3"/>
  </sheets>
  <definedNames>
    <definedName name="_xlnm.Print_Area" localSheetId="0">'COSTO COSTR_'!$A$1:$N$95</definedName>
  </definedNames>
  <calcPr calcId="145621"/>
</workbook>
</file>

<file path=xl/calcChain.xml><?xml version="1.0" encoding="utf-8"?>
<calcChain xmlns="http://schemas.openxmlformats.org/spreadsheetml/2006/main">
  <c r="F11" i="1" l="1"/>
  <c r="H11" i="1" s="1"/>
  <c r="F12" i="1"/>
  <c r="H12" i="1" s="1"/>
  <c r="F13" i="1"/>
  <c r="H13" i="1" s="1"/>
  <c r="F14" i="1"/>
  <c r="H14" i="1" s="1"/>
  <c r="F15" i="1"/>
  <c r="H15" i="1" s="1"/>
  <c r="E16" i="1"/>
  <c r="D33" i="1" s="1"/>
  <c r="D26" i="1"/>
  <c r="D34" i="1" s="1"/>
  <c r="D35" i="1" s="1"/>
  <c r="E27" i="1"/>
  <c r="G22" i="1" s="1"/>
  <c r="H22" i="1" s="1"/>
  <c r="G33" i="1"/>
  <c r="G34" i="1"/>
  <c r="H34" i="1" s="1"/>
  <c r="G35" i="1"/>
  <c r="H35" i="1"/>
  <c r="G36" i="1"/>
  <c r="H36" i="1"/>
  <c r="G37" i="1"/>
  <c r="H37" i="1" s="1"/>
  <c r="G38" i="1"/>
  <c r="H38" i="1"/>
  <c r="D45" i="1"/>
  <c r="C53" i="1"/>
  <c r="K68" i="1" s="1"/>
  <c r="D59" i="1"/>
  <c r="K77" i="1"/>
  <c r="C90" i="1"/>
  <c r="C4" i="2"/>
  <c r="D29" i="2"/>
  <c r="C15" i="3" s="1"/>
  <c r="B7" i="3"/>
  <c r="J39" i="1" l="1"/>
  <c r="D36" i="1"/>
  <c r="J16" i="1"/>
  <c r="G25" i="1"/>
  <c r="H25" i="1" s="1"/>
  <c r="G23" i="1"/>
  <c r="H23" i="1" s="1"/>
  <c r="J26" i="1" s="1"/>
  <c r="G24" i="1"/>
  <c r="H24" i="1" s="1"/>
  <c r="J42" i="1" l="1"/>
  <c r="C52" i="1"/>
  <c r="C88" i="1"/>
  <c r="C89" i="1"/>
  <c r="C93" i="1" l="1"/>
  <c r="C94" i="1"/>
  <c r="D75" i="1" s="1"/>
  <c r="K78" i="1" s="1"/>
  <c r="K79" i="1" s="1"/>
  <c r="K46" i="1"/>
  <c r="L46" i="1" s="1"/>
  <c r="K48" i="1"/>
  <c r="L48" i="1" s="1"/>
  <c r="K50" i="1"/>
  <c r="L50" i="1" s="1"/>
  <c r="K53" i="1"/>
  <c r="L53" i="1" s="1"/>
  <c r="K43" i="1"/>
  <c r="L43" i="1" s="1"/>
  <c r="K52" i="1"/>
  <c r="L52" i="1" s="1"/>
  <c r="K45" i="1"/>
  <c r="L45" i="1" s="1"/>
  <c r="K47" i="1"/>
  <c r="L47" i="1" s="1"/>
  <c r="K49" i="1"/>
  <c r="L49" i="1" s="1"/>
  <c r="K51" i="1"/>
  <c r="L51" i="1" s="1"/>
  <c r="K44" i="1"/>
  <c r="L44" i="1" s="1"/>
  <c r="L54" i="1" l="1"/>
  <c r="K64" i="1" s="1"/>
  <c r="K66" i="1" s="1"/>
  <c r="K70" i="1" s="1"/>
  <c r="K83" i="1" s="1"/>
  <c r="C13" i="3" s="1"/>
  <c r="C18" i="3" s="1"/>
</calcChain>
</file>

<file path=xl/comments1.xml><?xml version="1.0" encoding="utf-8"?>
<comments xmlns="http://schemas.openxmlformats.org/spreadsheetml/2006/main">
  <authors>
    <author xml:space="preserve"> </author>
  </authors>
  <commentList>
    <comment ref="D75" authorId="0">
      <text>
        <r>
          <rPr>
            <sz val="8"/>
            <color indexed="8"/>
            <rFont val="Times New Roman"/>
            <family val="1"/>
          </rPr>
          <t xml:space="preserve">importo determinato in base al costo documentato complessivo rapportato alla superficie commerciale (vedi appendice)
</t>
        </r>
      </text>
    </comment>
  </commentList>
</comments>
</file>

<file path=xl/sharedStrings.xml><?xml version="1.0" encoding="utf-8"?>
<sst xmlns="http://schemas.openxmlformats.org/spreadsheetml/2006/main" count="186" uniqueCount="168">
  <si>
    <t>COMUNE DI SALA CONSILINA</t>
  </si>
  <si>
    <t>Richiedente/i</t>
  </si>
  <si>
    <t xml:space="preserve">                                                                                    </t>
  </si>
  <si>
    <t>CONTRIBUTO COSTO DI COSTRUZIONE (insediam. misto)</t>
  </si>
  <si>
    <t xml:space="preserve">   TABELLA 1</t>
  </si>
  <si>
    <r>
      <rPr>
        <sz val="8"/>
        <rFont val="Arial"/>
        <family val="2"/>
      </rPr>
      <t xml:space="preserve"> Incremento per supeficie utile abitabile</t>
    </r>
    <r>
      <rPr>
        <sz val="7"/>
        <rFont val="Arial"/>
        <family val="2"/>
      </rPr>
      <t xml:space="preserve"> (art.5)</t>
    </r>
  </si>
  <si>
    <t>Classi  di superficie  (mq)</t>
  </si>
  <si>
    <t>Alloggi                 ( n.)</t>
  </si>
  <si>
    <t>Sup.utile abitabile        (mq.)</t>
  </si>
  <si>
    <t>Rapporto risp. al totale                  Su</t>
  </si>
  <si>
    <t xml:space="preserve">%     Incremen.  (art.5)    </t>
  </si>
  <si>
    <t xml:space="preserve"> %    Incremento per classi di superficie</t>
  </si>
  <si>
    <t>(1)</t>
  </si>
  <si>
    <t>(2)</t>
  </si>
  <si>
    <t>(3)</t>
  </si>
  <si>
    <t>(4) = (3) : Su</t>
  </si>
  <si>
    <t>(5)</t>
  </si>
  <si>
    <t>(6) = (4) x (5)</t>
  </si>
  <si>
    <t>&lt;= 95</t>
  </si>
  <si>
    <t>&gt; 95 -110</t>
  </si>
  <si>
    <t>&gt; 110-130</t>
  </si>
  <si>
    <t>&gt; 130-160</t>
  </si>
  <si>
    <t>&gt; 160</t>
  </si>
  <si>
    <t>Tot. Su</t>
  </si>
  <si>
    <t>Somma</t>
  </si>
  <si>
    <t>i 1</t>
  </si>
  <si>
    <t>+</t>
  </si>
  <si>
    <t xml:space="preserve">   TABELLA 2 </t>
  </si>
  <si>
    <t xml:space="preserve">TABELLA 3 </t>
  </si>
  <si>
    <t>Sup.serv.+acc. resid.(art.2)</t>
  </si>
  <si>
    <t>Increm.serv.e acc.resid.(art.6)</t>
  </si>
  <si>
    <t xml:space="preserve">       DESTINAZIONI</t>
  </si>
  <si>
    <t>Superficie netta di servizi ed accessori     mq.</t>
  </si>
  <si>
    <t>Intervalli di variabilità rapp.perc.    Snr/Su x 100</t>
  </si>
  <si>
    <t>Ipotesi che ricorre</t>
  </si>
  <si>
    <t>%              Incremento</t>
  </si>
  <si>
    <t xml:space="preserve">                   (7)</t>
  </si>
  <si>
    <t>(8)</t>
  </si>
  <si>
    <t>(9)</t>
  </si>
  <si>
    <t>(10)</t>
  </si>
  <si>
    <t>(11)</t>
  </si>
  <si>
    <t>Cantinole, soffitte, centr. term. Cabine idriche, lavatoi, ecc.</t>
  </si>
  <si>
    <t>&lt;= 50</t>
  </si>
  <si>
    <t xml:space="preserve">autorimesse </t>
  </si>
  <si>
    <t>&gt; 50 - 75</t>
  </si>
  <si>
    <t>androni  ingr. e  porticati</t>
  </si>
  <si>
    <t>&gt; 75 - 100</t>
  </si>
  <si>
    <t>logge e balconi</t>
  </si>
  <si>
    <t>&gt; 100</t>
  </si>
  <si>
    <t>Tot. Snr</t>
  </si>
  <si>
    <t>Snr/Su x 100</t>
  </si>
  <si>
    <t>i 2</t>
  </si>
  <si>
    <t>TABELLA 4</t>
  </si>
  <si>
    <t>Superf.resid.+ serv. ed access.</t>
  </si>
  <si>
    <t>Incremento partic.caratter.(art.7)</t>
  </si>
  <si>
    <t>Sigla</t>
  </si>
  <si>
    <t>Denominaz.</t>
  </si>
  <si>
    <t>Superficie mq.</t>
  </si>
  <si>
    <t>Numero di caratteristic.</t>
  </si>
  <si>
    <t>Ipotesi ricorr.</t>
  </si>
  <si>
    <t>%            Incremento</t>
  </si>
  <si>
    <t>(17)</t>
  </si>
  <si>
    <t>(18)</t>
  </si>
  <si>
    <t>(19)</t>
  </si>
  <si>
    <t>(12)</t>
  </si>
  <si>
    <t>(13)</t>
  </si>
  <si>
    <t>(14)</t>
  </si>
  <si>
    <t>caratteristiche tab.4</t>
  </si>
  <si>
    <r>
      <rPr>
        <sz val="7"/>
        <rFont val="Arial"/>
        <family val="2"/>
      </rPr>
      <t xml:space="preserve">1   </t>
    </r>
    <r>
      <rPr>
        <b/>
        <sz val="7"/>
        <rFont val="Arial"/>
        <family val="2"/>
      </rPr>
      <t>Su</t>
    </r>
    <r>
      <rPr>
        <sz val="7"/>
        <rFont val="Arial"/>
        <family val="2"/>
      </rPr>
      <t xml:space="preserve">  (art.3)</t>
    </r>
  </si>
  <si>
    <t>Superf.utile abitabile</t>
  </si>
  <si>
    <r>
      <rPr>
        <sz val="9"/>
        <rFont val="Arial"/>
        <family val="2"/>
      </rPr>
      <t>0) -</t>
    </r>
    <r>
      <rPr>
        <sz val="7"/>
        <rFont val="Arial"/>
        <family val="2"/>
      </rPr>
      <t>nessuna caratteristica</t>
    </r>
  </si>
  <si>
    <r>
      <rPr>
        <sz val="7"/>
        <rFont val="Arial"/>
        <family val="2"/>
      </rPr>
      <t xml:space="preserve">2   </t>
    </r>
    <r>
      <rPr>
        <b/>
        <sz val="7"/>
        <rFont val="Arial"/>
        <family val="2"/>
      </rPr>
      <t>Snr</t>
    </r>
    <r>
      <rPr>
        <sz val="7"/>
        <rFont val="Arial"/>
        <family val="2"/>
      </rPr>
      <t xml:space="preserve"> (art.2)</t>
    </r>
  </si>
  <si>
    <t>Superf.netta non resid.</t>
  </si>
  <si>
    <r>
      <rPr>
        <sz val="9"/>
        <rFont val="Arial"/>
        <family val="2"/>
      </rPr>
      <t>1) -</t>
    </r>
    <r>
      <rPr>
        <sz val="7"/>
        <rFont val="Arial"/>
        <family val="2"/>
      </rPr>
      <t>più di un ascensore per ogni scala</t>
    </r>
  </si>
  <si>
    <r>
      <rPr>
        <sz val="7"/>
        <rFont val="Arial"/>
        <family val="2"/>
      </rPr>
      <t xml:space="preserve">3   60% </t>
    </r>
    <r>
      <rPr>
        <b/>
        <sz val="7"/>
        <rFont val="Arial"/>
        <family val="2"/>
      </rPr>
      <t>Snr</t>
    </r>
  </si>
  <si>
    <t>Superficie  ragguagliata</t>
  </si>
  <si>
    <r>
      <rPr>
        <sz val="9"/>
        <rFont val="Arial"/>
        <family val="2"/>
      </rPr>
      <t>2) -</t>
    </r>
    <r>
      <rPr>
        <sz val="7"/>
        <rFont val="Arial"/>
        <family val="2"/>
      </rPr>
      <t>scala di servizio non prescritta</t>
    </r>
  </si>
  <si>
    <r>
      <rPr>
        <sz val="7"/>
        <rFont val="Arial"/>
        <family val="2"/>
      </rPr>
      <t xml:space="preserve">4   </t>
    </r>
    <r>
      <rPr>
        <b/>
        <sz val="7"/>
        <rFont val="Arial"/>
        <family val="2"/>
      </rPr>
      <t xml:space="preserve">Sc  </t>
    </r>
    <r>
      <rPr>
        <sz val="7"/>
        <rFont val="Arial"/>
        <family val="2"/>
      </rPr>
      <t>(art.2)</t>
    </r>
  </si>
  <si>
    <t>Superficie  complessiva</t>
  </si>
  <si>
    <r>
      <rPr>
        <sz val="9"/>
        <rFont val="Arial"/>
        <family val="2"/>
      </rPr>
      <t>3) -</t>
    </r>
    <r>
      <rPr>
        <sz val="7"/>
        <rFont val="Arial"/>
        <family val="2"/>
      </rPr>
      <t>altezza netta per piano &gt; mt.3,00</t>
    </r>
  </si>
  <si>
    <r>
      <rPr>
        <sz val="9"/>
        <rFont val="Arial"/>
        <family val="2"/>
      </rPr>
      <t>4) -</t>
    </r>
    <r>
      <rPr>
        <sz val="6"/>
        <rFont val="Arial"/>
        <family val="2"/>
      </rPr>
      <t>piscina coperta o scoperta  per meno di 15 abit.</t>
    </r>
  </si>
  <si>
    <r>
      <rPr>
        <sz val="9"/>
        <rFont val="Arial"/>
        <family val="2"/>
      </rPr>
      <t>5) -</t>
    </r>
    <r>
      <rPr>
        <sz val="7"/>
        <rFont val="Arial"/>
        <family val="2"/>
      </rPr>
      <t>alloggio custode per meno di 15 abit.</t>
    </r>
  </si>
  <si>
    <t>Superfici  attività turistiche commerc. direzionali e relativi accessori</t>
  </si>
  <si>
    <t>i 3</t>
  </si>
  <si>
    <t>Classe edificio</t>
  </si>
  <si>
    <t>%  maggioraz.</t>
  </si>
  <si>
    <t>(20)</t>
  </si>
  <si>
    <t>(21)</t>
  </si>
  <si>
    <t>(22)</t>
  </si>
  <si>
    <r>
      <rPr>
        <sz val="7"/>
        <rFont val="Arial"/>
        <family val="2"/>
      </rPr>
      <t xml:space="preserve">1     </t>
    </r>
    <r>
      <rPr>
        <b/>
        <sz val="7"/>
        <rFont val="Arial"/>
        <family val="2"/>
      </rPr>
      <t>Sn</t>
    </r>
    <r>
      <rPr>
        <sz val="7"/>
        <rFont val="Arial"/>
        <family val="2"/>
      </rPr>
      <t xml:space="preserve"> (art.9)</t>
    </r>
  </si>
  <si>
    <t>Superf.netta  non residenz.</t>
  </si>
  <si>
    <t>TOTALE INCREMENTI   i = i1+i2+i3</t>
  </si>
  <si>
    <t>i</t>
  </si>
  <si>
    <t>(15)</t>
  </si>
  <si>
    <t>(16)</t>
  </si>
  <si>
    <r>
      <rPr>
        <sz val="7"/>
        <rFont val="Arial"/>
        <family val="2"/>
      </rPr>
      <t xml:space="preserve">2      </t>
    </r>
    <r>
      <rPr>
        <b/>
        <sz val="7"/>
        <rFont val="Arial"/>
        <family val="2"/>
      </rPr>
      <t>Sa</t>
    </r>
    <r>
      <rPr>
        <sz val="7"/>
        <rFont val="Arial"/>
        <family val="2"/>
      </rPr>
      <t xml:space="preserve"> (art.9)</t>
    </r>
  </si>
  <si>
    <t>Superficie accessori</t>
  </si>
  <si>
    <r>
      <rPr>
        <sz val="7"/>
        <rFont val="Arial"/>
        <family val="2"/>
      </rPr>
      <t xml:space="preserve">3      60% </t>
    </r>
    <r>
      <rPr>
        <b/>
        <sz val="7"/>
        <rFont val="Arial"/>
        <family val="2"/>
      </rPr>
      <t>Sa</t>
    </r>
  </si>
  <si>
    <t>Superficie ragguagliata</t>
  </si>
  <si>
    <r>
      <rPr>
        <sz val="7"/>
        <rFont val="Arial"/>
        <family val="2"/>
      </rPr>
      <t xml:space="preserve">4      </t>
    </r>
    <r>
      <rPr>
        <b/>
        <sz val="7"/>
        <rFont val="Arial"/>
        <family val="2"/>
      </rPr>
      <t xml:space="preserve">St </t>
    </r>
    <r>
      <rPr>
        <sz val="7"/>
        <rFont val="Arial"/>
        <family val="2"/>
      </rPr>
      <t>(art.9)</t>
    </r>
  </si>
  <si>
    <t>Superficie complessiva</t>
  </si>
  <si>
    <t>SI</t>
  </si>
  <si>
    <t>St &lt;= Su x 25%</t>
  </si>
  <si>
    <t>St &gt;  Su x 25%</t>
  </si>
  <si>
    <t>condizione che si verifica</t>
  </si>
  <si>
    <r>
      <rPr>
        <b/>
        <sz val="9"/>
        <rFont val="Arial"/>
        <family val="2"/>
      </rPr>
      <t>Sc</t>
    </r>
    <r>
      <rPr>
        <sz val="9"/>
        <rFont val="Arial"/>
        <family val="2"/>
      </rPr>
      <t>+</t>
    </r>
    <r>
      <rPr>
        <b/>
        <sz val="9"/>
        <rFont val="Arial"/>
        <family val="2"/>
      </rPr>
      <t>St=</t>
    </r>
    <r>
      <rPr>
        <sz val="9"/>
        <rFont val="Arial"/>
        <family val="2"/>
      </rPr>
      <t>mq</t>
    </r>
  </si>
  <si>
    <r>
      <rPr>
        <b/>
        <sz val="9"/>
        <rFont val="Arial"/>
        <family val="2"/>
      </rPr>
      <t>Sc =</t>
    </r>
    <r>
      <rPr>
        <sz val="9"/>
        <rFont val="Arial"/>
        <family val="2"/>
      </rPr>
      <t>mq</t>
    </r>
  </si>
  <si>
    <t>MAGGIORAZIONE  DA APPLIC.</t>
  </si>
  <si>
    <t>RIEPILOGO CALCOLO COSTO DI COSTRUZIONE</t>
  </si>
  <si>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- Costo massimo a mq. dell'edilizia agevolata                                                 L./mq.</t>
    </r>
  </si>
  <si>
    <t>€./mq.</t>
  </si>
  <si>
    <r>
      <rPr>
        <b/>
        <sz val="9"/>
        <rFont val="Arial"/>
        <family val="2"/>
      </rPr>
      <t xml:space="preserve"> B</t>
    </r>
    <r>
      <rPr>
        <sz val="9"/>
        <rFont val="Arial"/>
        <family val="2"/>
      </rPr>
      <t xml:space="preserve"> - Costo maggiorato                                                                                         L./mq.</t>
    </r>
  </si>
  <si>
    <r>
      <rPr>
        <sz val="8"/>
        <rFont val="Arial"/>
        <family val="2"/>
      </rPr>
      <t>(</t>
    </r>
    <r>
      <rPr>
        <b/>
        <sz val="8"/>
        <rFont val="Arial"/>
        <family val="2"/>
      </rPr>
      <t>Sc + St</t>
    </r>
    <r>
      <rPr>
        <sz val="8"/>
        <rFont val="Arial"/>
        <family val="2"/>
      </rPr>
      <t>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x</t>
    </r>
    <r>
      <rPr>
        <b/>
        <sz val="8"/>
        <rFont val="Arial"/>
        <family val="2"/>
      </rPr>
      <t xml:space="preserve"> B</t>
    </r>
  </si>
  <si>
    <t>€</t>
  </si>
  <si>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C </t>
    </r>
    <r>
      <rPr>
        <sz val="9"/>
        <rFont val="Arial"/>
        <family val="2"/>
      </rPr>
      <t xml:space="preserve">- Costo di costruzione dell'edificio :                                       </t>
    </r>
  </si>
  <si>
    <t>o</t>
  </si>
  <si>
    <r>
      <rPr>
        <b/>
        <sz val="9"/>
        <rFont val="Arial"/>
        <family val="2"/>
      </rPr>
      <t>Sc</t>
    </r>
    <r>
      <rPr>
        <sz val="9"/>
        <rFont val="Arial"/>
        <family val="2"/>
      </rPr>
      <t xml:space="preserve"> x </t>
    </r>
    <r>
      <rPr>
        <b/>
        <sz val="9"/>
        <rFont val="Arial"/>
        <family val="2"/>
      </rPr>
      <t>B</t>
    </r>
  </si>
  <si>
    <r>
      <rPr>
        <b/>
        <sz val="9"/>
        <rFont val="Arial"/>
        <family val="2"/>
      </rPr>
      <t xml:space="preserve">CONTRIBUTO </t>
    </r>
    <r>
      <rPr>
        <sz val="9"/>
        <rFont val="Arial"/>
        <family val="2"/>
      </rPr>
      <t>ex art. 6 Legge n. 10/77 determinato ai sensi del D.M. 10/05/77</t>
    </r>
  </si>
  <si>
    <r>
      <rPr>
        <b/>
        <sz val="9"/>
        <rFont val="Arial"/>
        <family val="2"/>
      </rPr>
      <t xml:space="preserve">  C  </t>
    </r>
    <r>
      <rPr>
        <sz val="9"/>
        <rFont val="Arial"/>
        <family val="2"/>
      </rPr>
      <t>x</t>
    </r>
  </si>
  <si>
    <t>Costo documen.</t>
  </si>
  <si>
    <t>Residenza</t>
  </si>
  <si>
    <t>Terziario</t>
  </si>
  <si>
    <r>
      <rPr>
        <sz val="9"/>
        <rFont val="Arial"/>
        <family val="2"/>
      </rPr>
      <t xml:space="preserve">Contributo costo documentato  </t>
    </r>
    <r>
      <rPr>
        <b/>
        <sz val="9"/>
        <rFont val="Arial"/>
        <family val="2"/>
      </rPr>
      <t>Residenza</t>
    </r>
  </si>
  <si>
    <r>
      <rPr>
        <b/>
        <sz val="9"/>
        <rFont val="Arial"/>
        <family val="2"/>
      </rPr>
      <t xml:space="preserve">  R  </t>
    </r>
    <r>
      <rPr>
        <sz val="9"/>
        <rFont val="Arial"/>
        <family val="2"/>
      </rPr>
      <t>x</t>
    </r>
  </si>
  <si>
    <r>
      <rPr>
        <sz val="9"/>
        <rFont val="Arial"/>
        <family val="2"/>
      </rPr>
      <t xml:space="preserve">Contributo costo documentato  </t>
    </r>
    <r>
      <rPr>
        <b/>
        <sz val="9"/>
        <rFont val="Arial"/>
        <family val="2"/>
      </rPr>
      <t>Terziario</t>
    </r>
  </si>
  <si>
    <r>
      <rPr>
        <b/>
        <sz val="9"/>
        <rFont val="Arial"/>
        <family val="2"/>
      </rPr>
      <t xml:space="preserve">   T  </t>
    </r>
    <r>
      <rPr>
        <sz val="9"/>
        <rFont val="Arial"/>
        <family val="2"/>
      </rPr>
      <t>x</t>
    </r>
  </si>
  <si>
    <r>
      <rPr>
        <b/>
        <sz val="9"/>
        <rFont val="Arial"/>
        <family val="2"/>
      </rPr>
      <t xml:space="preserve">CONTRIBUTO   </t>
    </r>
    <r>
      <rPr>
        <sz val="9"/>
        <rFont val="Arial"/>
        <family val="2"/>
      </rPr>
      <t xml:space="preserve">ex artt. 6 e 10 Legge n. 10/77 </t>
    </r>
  </si>
  <si>
    <t>TOTALE CONTRIBUTO DA VERSARE</t>
  </si>
  <si>
    <t xml:space="preserve">appendice : </t>
  </si>
  <si>
    <t xml:space="preserve">ST = mq </t>
  </si>
  <si>
    <t>Sr  = mq</t>
  </si>
  <si>
    <t>Sc = mq</t>
  </si>
  <si>
    <t>CT = €</t>
  </si>
  <si>
    <t>Cr = €</t>
  </si>
  <si>
    <t>Cc = €</t>
  </si>
  <si>
    <t>CONTRIBUTO ONERI DI URBANIZZAZIONE (insediam. misto)</t>
  </si>
  <si>
    <r>
      <rPr>
        <b/>
        <sz val="8"/>
        <rFont val="Arial"/>
        <family val="2"/>
      </rPr>
      <t xml:space="preserve">TABELLA IMPORTI          </t>
    </r>
    <r>
      <rPr>
        <sz val="8"/>
        <rFont val="Arial"/>
        <family val="2"/>
      </rPr>
      <t>(allegata alla Delibera di  Giunta Municipale n. 81/2018)</t>
    </r>
  </si>
  <si>
    <t>DESTINAZIONE ZONA OMOGENEA</t>
  </si>
  <si>
    <t>A</t>
  </si>
  <si>
    <t>B</t>
  </si>
  <si>
    <t>C</t>
  </si>
  <si>
    <t>D</t>
  </si>
  <si>
    <t>E</t>
  </si>
  <si>
    <t>F</t>
  </si>
  <si>
    <t>Nuove costruzioni residenziali          If =&lt; 1,50 mc/mq</t>
  </si>
  <si>
    <t>Nuove costruzioni residenziali              If = 1,50 mc/mq</t>
  </si>
  <si>
    <t>Nuove costruzioni residenziali              If &gt; 3  mc/mq</t>
  </si>
  <si>
    <t>Nuova edilizia convenzionata o sovvenzionata</t>
  </si>
  <si>
    <t>Edilizia terziaria, direzionale o commerciale</t>
  </si>
  <si>
    <t>Edilizia turistica residenziale</t>
  </si>
  <si>
    <t>Attrezzature di tempo libero</t>
  </si>
  <si>
    <t>Interventi di ristrutturazione con incremento di superficie</t>
  </si>
  <si>
    <t>Interventi di ristrutturazione con variazione della destinazione d'uso</t>
  </si>
  <si>
    <t>Interventi di ristrutturazione non convenzionata al di fuori delle ipotesi previste dall'art. 9 legge 10/77 lett. b)</t>
  </si>
  <si>
    <t>-</t>
  </si>
  <si>
    <t>Tipologia intervento</t>
  </si>
  <si>
    <t>Zona omogenea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</si>
  <si>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</t>
  </si>
  <si>
    <t>Importo unitario</t>
  </si>
  <si>
    <t>€/mc</t>
  </si>
  <si>
    <t>Volume complessivo VVPP</t>
  </si>
  <si>
    <t>mc.</t>
  </si>
  <si>
    <t>Importo Contributo  Oneri  di urbanizzazione</t>
  </si>
  <si>
    <t xml:space="preserve">                             RIEPILOGO  CONTRIBUTO  DI  COSTRUZIONE</t>
  </si>
  <si>
    <r>
      <rPr>
        <sz val="10"/>
        <rFont val="Arial"/>
        <family val="2"/>
        <charset val="1"/>
      </rPr>
      <t>Contributo costo di costruzione</t>
    </r>
    <r>
      <rPr>
        <sz val="10"/>
        <rFont val="Arial"/>
        <family val="2"/>
      </rPr>
      <t xml:space="preserve">    </t>
    </r>
  </si>
  <si>
    <t xml:space="preserve">Contributo oneri di urbanizzazione </t>
  </si>
  <si>
    <t>____________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</si>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</sst>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"/>
    <numFmt numFmtId="165" formatCode="#,##0\ ;\-#,##0\ ;&quot; - &quot;;@\ "/>
    <numFmt numFmtId="166" formatCode="#,##0.00\ ;\-#,##0.00\ ;&quot; - &quot;;@\ "/>
    <numFmt numFmtId="167" formatCode="&quot; € &quot;#,##0.00\ ;&quot;-€ &quot;#,##0.00\ ;&quot; € -&quot;#\ ;@\ "/>
    <numFmt numFmtId="168" formatCode="#,##0.00\ ;\-#,##0.00\ ;&quot; -&quot;#\ ;@\ "/>
    <numFmt numFmtId="169" formatCode="[$€-410]\ #,##0.00;[Red]\-[$€-410]\ #,##0.00"/>
  </numFmts>
  <fonts count="43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/>
      <sz val="11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sz val="6"/>
      <color indexed="10"/>
      <name val="Arial"/>
      <family val="2"/>
    </font>
    <font>
      <sz val="10"/>
      <color indexed="10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8"/>
      <color indexed="8"/>
      <name val="Times New Roman"/>
      <family val="1"/>
    </font>
    <font>
      <b/>
      <sz val="12"/>
      <name val="Arial"/>
      <family val="2"/>
    </font>
    <font>
      <b/>
      <sz val="8"/>
      <color indexed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22"/>
      <name val="Arial"/>
      <family val="2"/>
    </font>
    <font>
      <sz val="10"/>
      <name val="Arial"/>
      <family val="2"/>
      <charset val="1"/>
    </font>
    <font>
      <b/>
      <i/>
      <sz val="7"/>
      <name val="Arial"/>
      <family val="2"/>
    </font>
    <font>
      <sz val="10"/>
      <name val="Blue Highway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41"/>
        <bgColor indexed="31"/>
      </patternFill>
    </fill>
    <fill>
      <patternFill patternType="solid">
        <fgColor indexed="47"/>
        <bgColor indexed="4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42"/>
      </patternFill>
    </fill>
    <fill>
      <patternFill patternType="solid">
        <fgColor indexed="31"/>
        <bgColor indexed="22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</borders>
  <cellStyleXfs count="20">
    <xf numFmtId="0" fontId="0" fillId="0" borderId="0"/>
    <xf numFmtId="168" fontId="42" fillId="0" borderId="0" applyFill="0" applyBorder="0" applyAlignment="0" applyProtection="0"/>
    <xf numFmtId="165" fontId="42" fillId="0" borderId="0" applyFill="0" applyBorder="0" applyAlignment="0" applyProtection="0"/>
    <xf numFmtId="9" fontId="42" fillId="0" borderId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1" fillId="8" borderId="1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80">
    <xf numFmtId="0" fontId="0" fillId="0" borderId="0" xfId="0"/>
    <xf numFmtId="0" fontId="0" fillId="9" borderId="0" xfId="0" applyFill="1"/>
    <xf numFmtId="0" fontId="0" fillId="0" borderId="0" xfId="0" applyNumberFormat="1"/>
    <xf numFmtId="0" fontId="0" fillId="9" borderId="2" xfId="0" applyFill="1" applyBorder="1"/>
    <xf numFmtId="0" fontId="0" fillId="9" borderId="4" xfId="0" applyFill="1" applyBorder="1"/>
    <xf numFmtId="0" fontId="14" fillId="9" borderId="0" xfId="0" applyFont="1" applyFill="1" applyBorder="1" applyAlignment="1" applyProtection="1">
      <alignment horizontal="center"/>
      <protection locked="0"/>
    </xf>
    <xf numFmtId="0" fontId="0" fillId="9" borderId="0" xfId="0" applyNumberFormat="1" applyFill="1"/>
    <xf numFmtId="0" fontId="0" fillId="9" borderId="5" xfId="0" applyFill="1" applyBorder="1"/>
    <xf numFmtId="0" fontId="13" fillId="0" borderId="5" xfId="0" applyFont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0" xfId="0" applyNumberFormat="1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13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9" borderId="0" xfId="0" applyFont="1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16" fillId="9" borderId="0" xfId="0" applyFont="1" applyFill="1"/>
    <xf numFmtId="0" fontId="13" fillId="9" borderId="0" xfId="0" applyFont="1" applyFill="1" applyAlignment="1">
      <alignment horizontal="center" vertical="center" wrapText="1"/>
    </xf>
    <xf numFmtId="0" fontId="0" fillId="9" borderId="4" xfId="0" applyFill="1" applyBorder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textRotation="90" wrapText="1"/>
    </xf>
    <xf numFmtId="0" fontId="19" fillId="9" borderId="0" xfId="0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 wrapText="1"/>
    </xf>
    <xf numFmtId="0" fontId="0" fillId="9" borderId="0" xfId="0" applyNumberFormat="1" applyFill="1" applyAlignment="1">
      <alignment horizontal="center" wrapText="1"/>
    </xf>
    <xf numFmtId="49" fontId="19" fillId="9" borderId="0" xfId="0" applyNumberFormat="1" applyFont="1" applyFill="1" applyBorder="1" applyAlignment="1">
      <alignment horizontal="center" vertical="center" wrapText="1"/>
    </xf>
    <xf numFmtId="49" fontId="19" fillId="9" borderId="0" xfId="0" applyNumberFormat="1" applyFont="1" applyFill="1" applyAlignment="1">
      <alignment horizontal="center" vertical="center" wrapText="1"/>
    </xf>
    <xf numFmtId="49" fontId="19" fillId="9" borderId="5" xfId="0" applyNumberFormat="1" applyFont="1" applyFill="1" applyBorder="1"/>
    <xf numFmtId="49" fontId="19" fillId="9" borderId="0" xfId="0" applyNumberFormat="1" applyFont="1" applyFill="1"/>
    <xf numFmtId="0" fontId="0" fillId="0" borderId="0" xfId="0" applyAlignment="1">
      <alignment horizontal="center" wrapText="1"/>
    </xf>
    <xf numFmtId="49" fontId="19" fillId="9" borderId="4" xfId="0" applyNumberFormat="1" applyFont="1" applyFill="1" applyBorder="1"/>
    <xf numFmtId="49" fontId="20" fillId="11" borderId="7" xfId="0" applyNumberFormat="1" applyFont="1" applyFill="1" applyBorder="1" applyAlignment="1">
      <alignment horizontal="center" vertical="center"/>
    </xf>
    <xf numFmtId="49" fontId="20" fillId="11" borderId="6" xfId="0" applyNumberFormat="1" applyFont="1" applyFill="1" applyBorder="1" applyAlignment="1">
      <alignment horizontal="center" vertical="center"/>
    </xf>
    <xf numFmtId="49" fontId="20" fillId="9" borderId="0" xfId="0" applyNumberFormat="1" applyFont="1" applyFill="1" applyBorder="1" applyAlignment="1">
      <alignment horizontal="center" vertical="center"/>
    </xf>
    <xf numFmtId="0" fontId="19" fillId="9" borderId="0" xfId="0" applyNumberFormat="1" applyFont="1" applyFill="1"/>
    <xf numFmtId="49" fontId="0" fillId="9" borderId="0" xfId="0" applyNumberFormat="1" applyFill="1"/>
    <xf numFmtId="49" fontId="0" fillId="9" borderId="5" xfId="0" applyNumberFormat="1" applyFill="1" applyBorder="1"/>
    <xf numFmtId="49" fontId="19" fillId="0" borderId="0" xfId="0" applyNumberFormat="1" applyFont="1"/>
    <xf numFmtId="1" fontId="21" fillId="0" borderId="11" xfId="0" applyNumberFormat="1" applyFont="1" applyBorder="1" applyAlignment="1" applyProtection="1">
      <alignment horizontal="center"/>
      <protection locked="0"/>
    </xf>
    <xf numFmtId="2" fontId="13" fillId="0" borderId="7" xfId="0" applyNumberFormat="1" applyFont="1" applyBorder="1" applyAlignment="1" applyProtection="1">
      <alignment horizontal="center"/>
      <protection locked="0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9" borderId="0" xfId="0" applyFont="1" applyFill="1" applyBorder="1" applyAlignment="1">
      <alignment horizontal="center"/>
    </xf>
    <xf numFmtId="1" fontId="21" fillId="0" borderId="7" xfId="0" applyNumberFormat="1" applyFont="1" applyBorder="1" applyAlignment="1" applyProtection="1">
      <alignment horizontal="center"/>
      <protection locked="0"/>
    </xf>
    <xf numFmtId="0" fontId="13" fillId="0" borderId="7" xfId="0" applyFont="1" applyBorder="1" applyAlignment="1">
      <alignment horizontal="center"/>
    </xf>
    <xf numFmtId="2" fontId="13" fillId="0" borderId="7" xfId="0" applyNumberFormat="1" applyFont="1" applyBorder="1" applyAlignment="1">
      <alignment horizontal="center"/>
    </xf>
    <xf numFmtId="2" fontId="13" fillId="9" borderId="0" xfId="0" applyNumberFormat="1" applyFont="1" applyFill="1" applyBorder="1" applyAlignment="1">
      <alignment horizontal="center"/>
    </xf>
    <xf numFmtId="0" fontId="22" fillId="9" borderId="0" xfId="0" applyFont="1" applyFill="1"/>
    <xf numFmtId="0" fontId="23" fillId="9" borderId="0" xfId="0" applyFont="1" applyFill="1"/>
    <xf numFmtId="0" fontId="17" fillId="11" borderId="6" xfId="0" applyFont="1" applyFill="1" applyBorder="1" applyAlignment="1">
      <alignment horizontal="center"/>
    </xf>
    <xf numFmtId="2" fontId="14" fillId="10" borderId="8" xfId="2" applyNumberFormat="1" applyFont="1" applyFill="1" applyBorder="1" applyAlignment="1" applyProtection="1">
      <alignment horizontal="center"/>
    </xf>
    <xf numFmtId="2" fontId="0" fillId="9" borderId="0" xfId="0" applyNumberFormat="1" applyFill="1"/>
    <xf numFmtId="0" fontId="13" fillId="11" borderId="7" xfId="0" applyFont="1" applyFill="1" applyBorder="1"/>
    <xf numFmtId="0" fontId="14" fillId="0" borderId="6" xfId="0" applyFont="1" applyBorder="1" applyAlignment="1">
      <alignment horizontal="right"/>
    </xf>
    <xf numFmtId="2" fontId="14" fillId="10" borderId="8" xfId="0" applyNumberFormat="1" applyFont="1" applyFill="1" applyBorder="1" applyAlignment="1">
      <alignment horizontal="center"/>
    </xf>
    <xf numFmtId="0" fontId="0" fillId="9" borderId="0" xfId="0" applyFont="1" applyFill="1" applyAlignment="1">
      <alignment horizontal="center"/>
    </xf>
    <xf numFmtId="49" fontId="19" fillId="9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/>
    <xf numFmtId="49" fontId="19" fillId="0" borderId="12" xfId="0" applyNumberFormat="1" applyFont="1" applyBorder="1" applyAlignment="1">
      <alignment horizontal="center" vertical="center" wrapText="1"/>
    </xf>
    <xf numFmtId="49" fontId="24" fillId="11" borderId="7" xfId="0" applyNumberFormat="1" applyFont="1" applyFill="1" applyBorder="1" applyAlignment="1">
      <alignment horizontal="center" vertical="center"/>
    </xf>
    <xf numFmtId="0" fontId="25" fillId="11" borderId="7" xfId="0" applyFont="1" applyFill="1" applyBorder="1" applyAlignment="1">
      <alignment vertical="center"/>
    </xf>
    <xf numFmtId="0" fontId="0" fillId="9" borderId="0" xfId="0" applyFont="1" applyFill="1" applyAlignment="1">
      <alignment vertical="center"/>
    </xf>
    <xf numFmtId="0" fontId="0" fillId="9" borderId="0" xfId="0" applyFill="1" applyBorder="1"/>
    <xf numFmtId="2" fontId="21" fillId="0" borderId="13" xfId="0" applyNumberFormat="1" applyFont="1" applyBorder="1" applyAlignment="1" applyProtection="1">
      <alignment horizontal="center" vertical="center" wrapText="1"/>
      <protection locked="0"/>
    </xf>
    <xf numFmtId="0" fontId="19" fillId="9" borderId="0" xfId="0" applyFont="1" applyFill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/>
    </xf>
    <xf numFmtId="0" fontId="17" fillId="9" borderId="0" xfId="0" applyFont="1" applyFill="1" applyBorder="1" applyAlignment="1">
      <alignment horizontal="right"/>
    </xf>
    <xf numFmtId="0" fontId="17" fillId="11" borderId="7" xfId="0" applyFont="1" applyFill="1" applyBorder="1" applyAlignment="1">
      <alignment horizontal="center"/>
    </xf>
    <xf numFmtId="2" fontId="14" fillId="10" borderId="14" xfId="0" applyNumberFormat="1" applyFont="1" applyFill="1" applyBorder="1" applyAlignment="1">
      <alignment horizontal="left"/>
    </xf>
    <xf numFmtId="0" fontId="17" fillId="0" borderId="7" xfId="0" applyFont="1" applyBorder="1"/>
    <xf numFmtId="0" fontId="13" fillId="9" borderId="0" xfId="0" applyFont="1" applyFill="1"/>
    <xf numFmtId="0" fontId="14" fillId="9" borderId="6" xfId="0" applyFont="1" applyFill="1" applyBorder="1" applyAlignment="1">
      <alignment horizontal="right"/>
    </xf>
    <xf numFmtId="10" fontId="23" fillId="10" borderId="15" xfId="3" applyNumberFormat="1" applyFont="1" applyFill="1" applyBorder="1" applyAlignment="1" applyProtection="1">
      <alignment horizontal="center"/>
    </xf>
    <xf numFmtId="0" fontId="0" fillId="9" borderId="0" xfId="0" applyNumberFormat="1" applyFont="1" applyFill="1"/>
    <xf numFmtId="0" fontId="19" fillId="9" borderId="0" xfId="0" applyFont="1" applyFill="1" applyBorder="1" applyAlignment="1">
      <alignment horizontal="center" vertical="center"/>
    </xf>
    <xf numFmtId="0" fontId="0" fillId="9" borderId="0" xfId="0" applyNumberFormat="1" applyFill="1" applyBorder="1"/>
    <xf numFmtId="0" fontId="19" fillId="9" borderId="4" xfId="0" applyFont="1" applyFill="1" applyBorder="1"/>
    <xf numFmtId="0" fontId="19" fillId="0" borderId="10" xfId="0" applyFont="1" applyBorder="1" applyAlignment="1">
      <alignment horizontal="center" vertical="center"/>
    </xf>
    <xf numFmtId="0" fontId="19" fillId="9" borderId="0" xfId="0" applyFont="1" applyFill="1"/>
    <xf numFmtId="0" fontId="19" fillId="9" borderId="0" xfId="0" applyNumberFormat="1" applyFont="1" applyFill="1" applyBorder="1"/>
    <xf numFmtId="0" fontId="19" fillId="9" borderId="0" xfId="0" applyFont="1" applyFill="1" applyBorder="1"/>
    <xf numFmtId="0" fontId="19" fillId="9" borderId="5" xfId="0" applyFont="1" applyFill="1" applyBorder="1"/>
    <xf numFmtId="0" fontId="19" fillId="0" borderId="0" xfId="0" applyFont="1"/>
    <xf numFmtId="0" fontId="19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 wrapText="1"/>
    </xf>
    <xf numFmtId="166" fontId="13" fillId="0" borderId="11" xfId="2" applyNumberFormat="1" applyFont="1" applyFill="1" applyBorder="1" applyAlignment="1" applyProtection="1">
      <protection locked="0"/>
    </xf>
    <xf numFmtId="0" fontId="15" fillId="9" borderId="11" xfId="0" applyFont="1" applyFill="1" applyBorder="1" applyAlignment="1">
      <alignment horizontal="center"/>
    </xf>
    <xf numFmtId="0" fontId="27" fillId="0" borderId="7" xfId="0" applyFont="1" applyBorder="1" applyAlignment="1" applyProtection="1">
      <alignment horizontal="center" vertical="center"/>
      <protection locked="0"/>
    </xf>
    <xf numFmtId="0" fontId="19" fillId="0" borderId="7" xfId="0" applyFont="1" applyBorder="1"/>
    <xf numFmtId="0" fontId="19" fillId="0" borderId="7" xfId="0" applyFont="1" applyBorder="1" applyAlignment="1">
      <alignment horizontal="center" vertical="center" wrapText="1"/>
    </xf>
    <xf numFmtId="166" fontId="13" fillId="0" borderId="7" xfId="2" applyNumberFormat="1" applyFont="1" applyFill="1" applyBorder="1" applyAlignment="1" applyProtection="1">
      <protection locked="0"/>
    </xf>
    <xf numFmtId="0" fontId="13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left" vertical="center"/>
    </xf>
    <xf numFmtId="166" fontId="13" fillId="0" borderId="19" xfId="2" applyNumberFormat="1" applyFont="1" applyFill="1" applyBorder="1" applyAlignment="1" applyProtection="1"/>
    <xf numFmtId="0" fontId="19" fillId="0" borderId="6" xfId="0" applyFont="1" applyBorder="1" applyAlignment="1">
      <alignment horizontal="center" vertical="center" wrapText="1"/>
    </xf>
    <xf numFmtId="166" fontId="14" fillId="0" borderId="8" xfId="2" applyNumberFormat="1" applyFont="1" applyFill="1" applyBorder="1" applyAlignment="1" applyProtection="1"/>
    <xf numFmtId="0" fontId="19" fillId="9" borderId="0" xfId="0" applyFont="1" applyFill="1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14" fillId="9" borderId="0" xfId="0" applyFont="1" applyFill="1" applyBorder="1" applyAlignment="1">
      <alignment horizontal="right"/>
    </xf>
    <xf numFmtId="2" fontId="15" fillId="10" borderId="8" xfId="0" applyNumberFormat="1" applyFont="1" applyFill="1" applyBorder="1" applyAlignment="1">
      <alignment horizontal="center"/>
    </xf>
    <xf numFmtId="49" fontId="20" fillId="11" borderId="11" xfId="0" applyNumberFormat="1" applyFont="1" applyFill="1" applyBorder="1" applyAlignment="1">
      <alignment horizontal="center" vertical="center"/>
    </xf>
    <xf numFmtId="166" fontId="21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>
      <alignment horizontal="center"/>
    </xf>
    <xf numFmtId="0" fontId="14" fillId="9" borderId="0" xfId="0" applyFont="1" applyFill="1" applyBorder="1" applyAlignment="1">
      <alignment horizontal="center"/>
    </xf>
    <xf numFmtId="2" fontId="14" fillId="10" borderId="20" xfId="0" applyNumberFormat="1" applyFont="1" applyFill="1" applyBorder="1" applyAlignment="1">
      <alignment horizontal="center"/>
    </xf>
    <xf numFmtId="0" fontId="20" fillId="11" borderId="21" xfId="0" applyNumberFormat="1" applyFont="1" applyFill="1" applyBorder="1" applyAlignment="1">
      <alignment horizontal="center" vertical="center"/>
    </xf>
    <xf numFmtId="49" fontId="20" fillId="11" borderId="22" xfId="0" applyNumberFormat="1" applyFont="1" applyFill="1" applyBorder="1" applyAlignment="1">
      <alignment horizontal="center" vertical="center"/>
    </xf>
    <xf numFmtId="0" fontId="19" fillId="0" borderId="7" xfId="0" applyFont="1" applyBorder="1" applyAlignment="1">
      <alignment horizontal="left" vertical="center" wrapText="1"/>
    </xf>
    <xf numFmtId="0" fontId="14" fillId="0" borderId="7" xfId="0" applyNumberFormat="1" applyFont="1" applyBorder="1" applyAlignment="1">
      <alignment horizontal="center" vertical="center"/>
    </xf>
    <xf numFmtId="9" fontId="13" fillId="0" borderId="7" xfId="3" applyFont="1" applyFill="1" applyBorder="1" applyAlignment="1" applyProtection="1">
      <alignment horizontal="center"/>
    </xf>
    <xf numFmtId="166" fontId="13" fillId="0" borderId="19" xfId="2" applyNumberFormat="1" applyFont="1" applyFill="1" applyBorder="1" applyAlignment="1" applyProtection="1">
      <alignment horizontal="center" vertical="center" wrapText="1"/>
    </xf>
    <xf numFmtId="0" fontId="14" fillId="0" borderId="11" xfId="0" applyNumberFormat="1" applyFont="1" applyBorder="1" applyAlignment="1" applyProtection="1">
      <alignment horizontal="center" vertical="center"/>
    </xf>
    <xf numFmtId="9" fontId="13" fillId="0" borderId="7" xfId="3" applyNumberFormat="1" applyFont="1" applyFill="1" applyBorder="1" applyAlignment="1" applyProtection="1">
      <alignment horizontal="center"/>
    </xf>
    <xf numFmtId="166" fontId="14" fillId="0" borderId="8" xfId="2" applyNumberFormat="1" applyFont="1" applyFill="1" applyBorder="1" applyAlignment="1" applyProtection="1">
      <alignment horizontal="center" vertical="center" wrapText="1"/>
    </xf>
    <xf numFmtId="0" fontId="15" fillId="9" borderId="7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4" fillId="9" borderId="23" xfId="0" applyFont="1" applyFill="1" applyBorder="1"/>
    <xf numFmtId="166" fontId="13" fillId="10" borderId="24" xfId="2" applyNumberFormat="1" applyFont="1" applyFill="1" applyBorder="1" applyAlignment="1" applyProtection="1"/>
    <xf numFmtId="0" fontId="14" fillId="9" borderId="6" xfId="0" applyFont="1" applyFill="1" applyBorder="1"/>
    <xf numFmtId="166" fontId="13" fillId="10" borderId="8" xfId="2" applyNumberFormat="1" applyFont="1" applyFill="1" applyBorder="1" applyAlignment="1" applyProtection="1"/>
    <xf numFmtId="9" fontId="13" fillId="9" borderId="19" xfId="3" applyFont="1" applyFill="1" applyBorder="1" applyAlignment="1" applyProtection="1">
      <alignment horizontal="center"/>
    </xf>
    <xf numFmtId="9" fontId="15" fillId="10" borderId="8" xfId="0" applyNumberFormat="1" applyFont="1" applyFill="1" applyBorder="1" applyAlignment="1">
      <alignment horizontal="center"/>
    </xf>
    <xf numFmtId="0" fontId="0" fillId="9" borderId="25" xfId="0" applyFill="1" applyBorder="1"/>
    <xf numFmtId="0" fontId="0" fillId="9" borderId="26" xfId="0" applyFill="1" applyBorder="1"/>
    <xf numFmtId="0" fontId="0" fillId="9" borderId="26" xfId="0" applyNumberFormat="1" applyFill="1" applyBorder="1"/>
    <xf numFmtId="0" fontId="0" fillId="9" borderId="27" xfId="0" applyFill="1" applyBorder="1"/>
    <xf numFmtId="0" fontId="14" fillId="9" borderId="0" xfId="0" applyFont="1" applyFill="1" applyBorder="1"/>
    <xf numFmtId="165" fontId="0" fillId="9" borderId="0" xfId="2" applyFont="1" applyFill="1" applyBorder="1" applyAlignment="1" applyProtection="1"/>
    <xf numFmtId="0" fontId="13" fillId="9" borderId="0" xfId="0" applyFont="1" applyFill="1" applyBorder="1" applyAlignment="1">
      <alignment horizontal="left" vertical="center"/>
    </xf>
    <xf numFmtId="0" fontId="13" fillId="9" borderId="0" xfId="0" applyFont="1" applyFill="1" applyAlignment="1">
      <alignment horizontal="left" vertical="center"/>
    </xf>
    <xf numFmtId="0" fontId="13" fillId="9" borderId="5" xfId="0" applyFont="1" applyFill="1" applyBorder="1"/>
    <xf numFmtId="0" fontId="14" fillId="9" borderId="0" xfId="0" applyFont="1" applyFill="1" applyAlignment="1">
      <alignment horizontal="left" vertical="center"/>
    </xf>
    <xf numFmtId="0" fontId="13" fillId="9" borderId="0" xfId="0" applyNumberFormat="1" applyFont="1" applyFill="1" applyBorder="1" applyAlignment="1">
      <alignment horizontal="center" vertical="center"/>
    </xf>
    <xf numFmtId="166" fontId="13" fillId="9" borderId="0" xfId="0" applyNumberFormat="1" applyFont="1" applyFill="1" applyBorder="1" applyAlignment="1">
      <alignment horizontal="center" vertical="center"/>
    </xf>
    <xf numFmtId="0" fontId="18" fillId="9" borderId="7" xfId="0" applyFont="1" applyFill="1" applyBorder="1" applyAlignment="1">
      <alignment horizontal="center" vertical="center"/>
    </xf>
    <xf numFmtId="0" fontId="13" fillId="9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66" fontId="14" fillId="9" borderId="0" xfId="0" applyNumberFormat="1" applyFont="1" applyFill="1" applyBorder="1" applyAlignment="1">
      <alignment horizontal="center" vertical="center"/>
    </xf>
    <xf numFmtId="0" fontId="14" fillId="9" borderId="7" xfId="0" applyFont="1" applyFill="1" applyBorder="1" applyAlignment="1">
      <alignment horizontal="center" vertical="center"/>
    </xf>
    <xf numFmtId="0" fontId="14" fillId="9" borderId="0" xfId="0" applyNumberFormat="1" applyFont="1" applyFill="1" applyBorder="1" applyAlignment="1">
      <alignment horizontal="center" vertical="center"/>
    </xf>
    <xf numFmtId="0" fontId="14" fillId="9" borderId="0" xfId="0" applyFont="1" applyFill="1" applyAlignment="1">
      <alignment vertical="center"/>
    </xf>
    <xf numFmtId="0" fontId="28" fillId="9" borderId="7" xfId="0" applyFont="1" applyFill="1" applyBorder="1" applyAlignment="1" applyProtection="1">
      <alignment horizontal="center" vertical="center"/>
      <protection locked="0"/>
    </xf>
    <xf numFmtId="0" fontId="28" fillId="9" borderId="0" xfId="0" applyFont="1" applyFill="1" applyBorder="1" applyAlignment="1" applyProtection="1">
      <alignment horizontal="center" vertical="center"/>
      <protection locked="0"/>
    </xf>
    <xf numFmtId="0" fontId="14" fillId="9" borderId="0" xfId="0" applyFont="1" applyFill="1" applyAlignment="1">
      <alignment horizontal="center"/>
    </xf>
    <xf numFmtId="0" fontId="28" fillId="9" borderId="0" xfId="0" applyFont="1" applyFill="1" applyBorder="1" applyAlignment="1" applyProtection="1">
      <alignment horizontal="center"/>
      <protection locked="0"/>
    </xf>
    <xf numFmtId="0" fontId="13" fillId="9" borderId="0" xfId="0" applyNumberFormat="1" applyFont="1" applyFill="1" applyBorder="1" applyAlignment="1"/>
    <xf numFmtId="166" fontId="13" fillId="9" borderId="0" xfId="0" applyNumberFormat="1" applyFont="1" applyFill="1" applyBorder="1" applyAlignment="1"/>
    <xf numFmtId="0" fontId="28" fillId="9" borderId="7" xfId="0" applyFont="1" applyFill="1" applyBorder="1" applyAlignment="1" applyProtection="1">
      <alignment horizontal="center"/>
      <protection locked="0"/>
    </xf>
    <xf numFmtId="0" fontId="13" fillId="9" borderId="0" xfId="0" applyFont="1" applyFill="1" applyAlignment="1">
      <alignment horizontal="center"/>
    </xf>
    <xf numFmtId="0" fontId="13" fillId="9" borderId="0" xfId="0" applyNumberFormat="1" applyFont="1" applyFill="1"/>
    <xf numFmtId="0" fontId="0" fillId="9" borderId="0" xfId="0" applyFont="1" applyFill="1"/>
    <xf numFmtId="168" fontId="13" fillId="9" borderId="0" xfId="0" applyNumberFormat="1" applyFont="1" applyFill="1"/>
    <xf numFmtId="166" fontId="13" fillId="9" borderId="0" xfId="0" applyNumberFormat="1" applyFont="1" applyFill="1"/>
    <xf numFmtId="0" fontId="18" fillId="9" borderId="0" xfId="0" applyFont="1" applyFill="1"/>
    <xf numFmtId="0" fontId="0" fillId="0" borderId="0" xfId="0" applyBorder="1"/>
    <xf numFmtId="0" fontId="13" fillId="0" borderId="0" xfId="0" applyFont="1"/>
    <xf numFmtId="0" fontId="13" fillId="0" borderId="0" xfId="0" applyFont="1" applyAlignment="1">
      <alignment horizontal="center"/>
    </xf>
    <xf numFmtId="0" fontId="0" fillId="0" borderId="3" xfId="0" applyBorder="1"/>
    <xf numFmtId="0" fontId="30" fillId="0" borderId="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5" xfId="0" applyBorder="1"/>
    <xf numFmtId="0" fontId="13" fillId="9" borderId="5" xfId="0" applyFont="1" applyFill="1" applyBorder="1" applyAlignment="1">
      <alignment horizontal="center" vertical="center"/>
    </xf>
    <xf numFmtId="0" fontId="13" fillId="9" borderId="4" xfId="0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13" fillId="0" borderId="4" xfId="0" applyFont="1" applyBorder="1"/>
    <xf numFmtId="0" fontId="13" fillId="0" borderId="0" xfId="0" applyFont="1" applyBorder="1"/>
    <xf numFmtId="0" fontId="13" fillId="9" borderId="28" xfId="0" applyFont="1" applyFill="1" applyBorder="1"/>
    <xf numFmtId="0" fontId="31" fillId="2" borderId="28" xfId="0" applyFont="1" applyFill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8" xfId="0" applyNumberFormat="1" applyFont="1" applyBorder="1" applyAlignment="1">
      <alignment horizontal="center"/>
    </xf>
    <xf numFmtId="0" fontId="14" fillId="0" borderId="28" xfId="0" applyFont="1" applyBorder="1" applyAlignment="1">
      <alignment horizontal="center" vertical="center"/>
    </xf>
    <xf numFmtId="0" fontId="18" fillId="0" borderId="28" xfId="0" applyFont="1" applyBorder="1" applyAlignment="1">
      <alignment horizontal="left" vertical="center" wrapText="1"/>
    </xf>
    <xf numFmtId="2" fontId="13" fillId="0" borderId="28" xfId="0" applyNumberFormat="1" applyFont="1" applyBorder="1" applyAlignment="1">
      <alignment horizontal="center" vertical="center"/>
    </xf>
    <xf numFmtId="0" fontId="13" fillId="9" borderId="4" xfId="0" applyFont="1" applyFill="1" applyBorder="1" applyAlignment="1">
      <alignment horizontal="center"/>
    </xf>
    <xf numFmtId="0" fontId="13" fillId="9" borderId="4" xfId="0" applyFont="1" applyFill="1" applyBorder="1" applyAlignment="1">
      <alignment horizontal="right"/>
    </xf>
    <xf numFmtId="0" fontId="13" fillId="9" borderId="0" xfId="0" applyFont="1" applyFill="1" applyBorder="1" applyAlignment="1">
      <alignment horizontal="left" vertical="center" wrapText="1"/>
    </xf>
    <xf numFmtId="0" fontId="28" fillId="9" borderId="28" xfId="0" applyFont="1" applyFill="1" applyBorder="1" applyAlignment="1" applyProtection="1">
      <alignment horizontal="center"/>
      <protection locked="0"/>
    </xf>
    <xf numFmtId="0" fontId="14" fillId="9" borderId="0" xfId="0" applyFont="1" applyFill="1" applyProtection="1">
      <protection locked="0"/>
    </xf>
    <xf numFmtId="0" fontId="13" fillId="9" borderId="0" xfId="0" applyFont="1" applyFill="1" applyProtection="1">
      <protection locked="0"/>
    </xf>
    <xf numFmtId="0" fontId="28" fillId="9" borderId="0" xfId="0" applyFont="1" applyFill="1" applyProtection="1">
      <protection locked="0"/>
    </xf>
    <xf numFmtId="0" fontId="13" fillId="0" borderId="4" xfId="0" applyFont="1" applyBorder="1" applyAlignment="1">
      <alignment horizontal="right"/>
    </xf>
    <xf numFmtId="0" fontId="13" fillId="9" borderId="4" xfId="0" applyFont="1" applyFill="1" applyBorder="1"/>
    <xf numFmtId="0" fontId="13" fillId="0" borderId="5" xfId="0" applyFont="1" applyBorder="1"/>
    <xf numFmtId="0" fontId="13" fillId="0" borderId="25" xfId="0" applyFont="1" applyBorder="1"/>
    <xf numFmtId="0" fontId="13" fillId="0" borderId="26" xfId="0" applyFont="1" applyBorder="1" applyAlignment="1">
      <alignment horizontal="center"/>
    </xf>
    <xf numFmtId="0" fontId="13" fillId="0" borderId="26" xfId="0" applyFont="1" applyBorder="1"/>
    <xf numFmtId="0" fontId="13" fillId="0" borderId="27" xfId="0" applyFont="1" applyBorder="1"/>
    <xf numFmtId="0" fontId="32" fillId="0" borderId="2" xfId="0" applyFont="1" applyBorder="1"/>
    <xf numFmtId="0" fontId="15" fillId="0" borderId="29" xfId="0" applyFont="1" applyBorder="1" applyAlignment="1">
      <alignment horizontal="center"/>
    </xf>
    <xf numFmtId="0" fontId="0" fillId="0" borderId="29" xfId="0" applyBorder="1"/>
    <xf numFmtId="0" fontId="32" fillId="0" borderId="4" xfId="0" applyFont="1" applyBorder="1"/>
    <xf numFmtId="0" fontId="0" fillId="0" borderId="0" xfId="0" applyFont="1" applyAlignment="1">
      <alignment horizontal="center"/>
    </xf>
    <xf numFmtId="0" fontId="14" fillId="9" borderId="5" xfId="0" applyFont="1" applyFill="1" applyBorder="1" applyAlignment="1" applyProtection="1">
      <alignment horizontal="center"/>
      <protection locked="0"/>
    </xf>
    <xf numFmtId="0" fontId="15" fillId="0" borderId="28" xfId="0" applyFont="1" applyBorder="1" applyAlignment="1">
      <alignment horizontal="center"/>
    </xf>
    <xf numFmtId="0" fontId="0" fillId="0" borderId="0" xfId="0" applyFont="1" applyBorder="1"/>
    <xf numFmtId="0" fontId="15" fillId="9" borderId="5" xfId="0" applyFont="1" applyFill="1" applyBorder="1" applyAlignment="1" applyProtection="1">
      <alignment horizontal="center"/>
      <protection locked="0"/>
    </xf>
    <xf numFmtId="0" fontId="33" fillId="0" borderId="0" xfId="0" applyFont="1"/>
    <xf numFmtId="0" fontId="32" fillId="0" borderId="4" xfId="0" applyFont="1" applyBorder="1" applyAlignment="1"/>
    <xf numFmtId="0" fontId="34" fillId="0" borderId="0" xfId="0" applyFont="1"/>
    <xf numFmtId="0" fontId="0" fillId="0" borderId="4" xfId="0" applyBorder="1"/>
    <xf numFmtId="0" fontId="0" fillId="13" borderId="28" xfId="0" applyFill="1" applyBorder="1" applyAlignment="1">
      <alignment horizontal="center"/>
    </xf>
    <xf numFmtId="0" fontId="35" fillId="0" borderId="0" xfId="0" applyFont="1"/>
    <xf numFmtId="2" fontId="15" fillId="0" borderId="0" xfId="0" applyNumberFormat="1" applyFont="1"/>
    <xf numFmtId="0" fontId="0" fillId="0" borderId="4" xfId="0" applyFill="1" applyBorder="1" applyAlignment="1">
      <alignment horizontal="center"/>
    </xf>
    <xf numFmtId="0" fontId="15" fillId="0" borderId="0" xfId="0" applyFont="1"/>
    <xf numFmtId="0" fontId="15" fillId="0" borderId="4" xfId="0" applyFont="1" applyBorder="1"/>
    <xf numFmtId="0" fontId="14" fillId="0" borderId="0" xfId="0" applyFont="1"/>
    <xf numFmtId="169" fontId="30" fillId="0" borderId="0" xfId="0" applyNumberFormat="1" applyFont="1" applyBorder="1"/>
    <xf numFmtId="0" fontId="36" fillId="0" borderId="0" xfId="0" applyFont="1"/>
    <xf numFmtId="0" fontId="23" fillId="0" borderId="0" xfId="0" applyFont="1" applyAlignment="1">
      <alignment horizontal="center"/>
    </xf>
    <xf numFmtId="0" fontId="37" fillId="0" borderId="0" xfId="0" applyFont="1"/>
    <xf numFmtId="169" fontId="15" fillId="0" borderId="0" xfId="0" applyNumberFormat="1" applyFont="1"/>
    <xf numFmtId="169" fontId="0" fillId="0" borderId="0" xfId="0" applyNumberFormat="1"/>
    <xf numFmtId="169" fontId="15" fillId="0" borderId="0" xfId="0" applyNumberFormat="1" applyFont="1" applyBorder="1"/>
    <xf numFmtId="0" fontId="38" fillId="0" borderId="0" xfId="0" applyFont="1" applyBorder="1"/>
    <xf numFmtId="0" fontId="39" fillId="0" borderId="0" xfId="0" applyFont="1"/>
    <xf numFmtId="169" fontId="30" fillId="0" borderId="0" xfId="0" applyNumberFormat="1" applyFont="1" applyFill="1" applyBorder="1"/>
    <xf numFmtId="0" fontId="40" fillId="0" borderId="0" xfId="0" applyFont="1"/>
    <xf numFmtId="0" fontId="41" fillId="0" borderId="0" xfId="0" applyFont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2" fillId="0" borderId="3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>
      <alignment horizontal="center" vertical="center"/>
    </xf>
    <xf numFmtId="0" fontId="17" fillId="10" borderId="8" xfId="0" applyFont="1" applyFill="1" applyBorder="1" applyAlignment="1">
      <alignment horizontal="center" vertical="center"/>
    </xf>
    <xf numFmtId="0" fontId="18" fillId="10" borderId="8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49" fontId="20" fillId="11" borderId="7" xfId="0" applyNumberFormat="1" applyFont="1" applyFill="1" applyBorder="1" applyAlignment="1">
      <alignment horizontal="center" vertical="center"/>
    </xf>
    <xf numFmtId="0" fontId="18" fillId="0" borderId="7" xfId="0" applyFont="1" applyFill="1" applyBorder="1" applyAlignment="1" applyProtection="1">
      <alignment horizontal="center"/>
    </xf>
    <xf numFmtId="0" fontId="18" fillId="0" borderId="7" xfId="0" applyFont="1" applyFill="1" applyBorder="1" applyAlignment="1">
      <alignment horizontal="center"/>
    </xf>
    <xf numFmtId="0" fontId="19" fillId="10" borderId="8" xfId="0" applyFont="1" applyFill="1" applyBorder="1" applyAlignment="1">
      <alignment horizontal="center" vertical="center"/>
    </xf>
    <xf numFmtId="49" fontId="19" fillId="10" borderId="8" xfId="0" applyNumberFormat="1" applyFont="1" applyFill="1" applyBorder="1" applyAlignment="1">
      <alignment horizontal="center" vertical="center"/>
    </xf>
    <xf numFmtId="49" fontId="19" fillId="0" borderId="9" xfId="0" applyNumberFormat="1" applyFont="1" applyBorder="1" applyAlignment="1">
      <alignment horizontal="left" vertical="center"/>
    </xf>
    <xf numFmtId="0" fontId="26" fillId="9" borderId="11" xfId="0" applyFont="1" applyFill="1" applyBorder="1" applyAlignment="1">
      <alignment horizontal="justify" vertical="top"/>
    </xf>
    <xf numFmtId="0" fontId="26" fillId="9" borderId="7" xfId="0" applyFont="1" applyFill="1" applyBorder="1" applyAlignment="1">
      <alignment vertical="center"/>
    </xf>
    <xf numFmtId="0" fontId="26" fillId="9" borderId="7" xfId="0" applyFont="1" applyFill="1" applyBorder="1" applyAlignment="1">
      <alignment horizontal="left" vertical="center"/>
    </xf>
    <xf numFmtId="0" fontId="17" fillId="10" borderId="16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left" vertical="center"/>
    </xf>
    <xf numFmtId="0" fontId="13" fillId="9" borderId="18" xfId="0" applyFont="1" applyFill="1" applyBorder="1" applyAlignment="1">
      <alignment horizontal="left" vertical="center"/>
    </xf>
    <xf numFmtId="0" fontId="19" fillId="10" borderId="8" xfId="0" applyFont="1" applyFill="1" applyBorder="1" applyAlignment="1">
      <alignment horizontal="center" vertical="center" wrapText="1"/>
    </xf>
    <xf numFmtId="0" fontId="19" fillId="0" borderId="19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9" borderId="0" xfId="0" applyFont="1" applyFill="1" applyBorder="1" applyAlignment="1">
      <alignment horizontal="center" vertical="center"/>
    </xf>
    <xf numFmtId="0" fontId="18" fillId="9" borderId="7" xfId="0" applyFont="1" applyFill="1" applyBorder="1" applyAlignment="1">
      <alignment vertical="center"/>
    </xf>
    <xf numFmtId="0" fontId="19" fillId="9" borderId="6" xfId="0" applyFont="1" applyFill="1" applyBorder="1" applyAlignment="1">
      <alignment horizontal="center" vertical="center"/>
    </xf>
    <xf numFmtId="0" fontId="13" fillId="9" borderId="0" xfId="0" applyFont="1" applyFill="1" applyBorder="1" applyAlignment="1">
      <alignment horizontal="left" vertical="center"/>
    </xf>
    <xf numFmtId="166" fontId="13" fillId="9" borderId="7" xfId="2" applyNumberFormat="1" applyFont="1" applyFill="1" applyBorder="1" applyAlignment="1" applyProtection="1">
      <alignment horizontal="center" vertical="center"/>
      <protection locked="0"/>
    </xf>
    <xf numFmtId="0" fontId="14" fillId="9" borderId="0" xfId="0" applyFont="1" applyFill="1" applyBorder="1" applyAlignment="1">
      <alignment horizontal="left" vertical="center"/>
    </xf>
    <xf numFmtId="166" fontId="13" fillId="9" borderId="7" xfId="0" applyNumberFormat="1" applyFont="1" applyFill="1" applyBorder="1" applyAlignment="1">
      <alignment horizontal="center" vertical="center"/>
    </xf>
    <xf numFmtId="166" fontId="14" fillId="9" borderId="0" xfId="0" applyNumberFormat="1" applyFont="1" applyFill="1" applyBorder="1" applyAlignment="1">
      <alignment horizontal="center" vertical="center"/>
    </xf>
    <xf numFmtId="0" fontId="14" fillId="9" borderId="7" xfId="0" applyFont="1" applyFill="1" applyBorder="1" applyAlignment="1">
      <alignment wrapText="1"/>
    </xf>
    <xf numFmtId="166" fontId="14" fillId="0" borderId="7" xfId="0" applyNumberFormat="1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 wrapText="1"/>
    </xf>
    <xf numFmtId="167" fontId="13" fillId="9" borderId="7" xfId="0" applyNumberFormat="1" applyFont="1" applyFill="1" applyBorder="1" applyAlignment="1" applyProtection="1">
      <alignment horizontal="center" vertical="center"/>
      <protection locked="0"/>
    </xf>
    <xf numFmtId="166" fontId="14" fillId="0" borderId="7" xfId="0" applyNumberFormat="1" applyFont="1" applyFill="1" applyBorder="1" applyAlignment="1">
      <alignment horizontal="center"/>
    </xf>
    <xf numFmtId="166" fontId="13" fillId="0" borderId="19" xfId="0" applyNumberFormat="1" applyFont="1" applyFill="1" applyBorder="1" applyAlignment="1"/>
    <xf numFmtId="166" fontId="15" fillId="0" borderId="7" xfId="0" applyNumberFormat="1" applyFont="1" applyFill="1" applyBorder="1" applyAlignment="1">
      <alignment horizontal="center" vertical="center"/>
    </xf>
    <xf numFmtId="0" fontId="15" fillId="9" borderId="7" xfId="0" applyFont="1" applyFill="1" applyBorder="1" applyAlignment="1"/>
    <xf numFmtId="168" fontId="15" fillId="10" borderId="7" xfId="0" applyNumberFormat="1" applyFont="1" applyFill="1" applyBorder="1" applyAlignment="1"/>
    <xf numFmtId="0" fontId="0" fillId="9" borderId="0" xfId="0" applyFill="1" applyBorder="1" applyAlignment="1"/>
    <xf numFmtId="168" fontId="0" fillId="9" borderId="0" xfId="0" applyNumberFormat="1" applyFill="1" applyBorder="1" applyAlignment="1"/>
    <xf numFmtId="168" fontId="13" fillId="9" borderId="0" xfId="0" applyNumberFormat="1" applyFont="1" applyFill="1" applyBorder="1" applyAlignment="1"/>
    <xf numFmtId="167" fontId="0" fillId="9" borderId="0" xfId="0" applyNumberFormat="1" applyFill="1" applyBorder="1" applyAlignment="1"/>
    <xf numFmtId="167" fontId="0" fillId="9" borderId="26" xfId="0" applyNumberFormat="1" applyFill="1" applyBorder="1" applyAlignment="1"/>
    <xf numFmtId="0" fontId="12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9" borderId="0" xfId="0" applyFont="1" applyFill="1" applyBorder="1" applyAlignment="1">
      <alignment horizontal="center"/>
    </xf>
    <xf numFmtId="0" fontId="23" fillId="0" borderId="28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>
      <alignment horizontal="center" vertical="center"/>
    </xf>
    <xf numFmtId="0" fontId="23" fillId="0" borderId="0" xfId="0" applyFont="1" applyBorder="1" applyAlignment="1"/>
    <xf numFmtId="2" fontId="28" fillId="9" borderId="28" xfId="0" applyNumberFormat="1" applyFont="1" applyFill="1" applyBorder="1" applyAlignment="1" applyProtection="1">
      <alignment horizontal="center"/>
      <protection locked="0"/>
    </xf>
    <xf numFmtId="168" fontId="28" fillId="12" borderId="28" xfId="1" applyFont="1" applyFill="1" applyBorder="1" applyAlignment="1" applyProtection="1">
      <protection locked="0"/>
    </xf>
  </cellXfs>
  <cellStyles count="20">
    <cellStyle name="Accent 1 1" xfId="4"/>
    <cellStyle name="Accent 2 1" xfId="5"/>
    <cellStyle name="Accent 3 1" xfId="6"/>
    <cellStyle name="Accent 4" xfId="7"/>
    <cellStyle name="Bad 1" xfId="8"/>
    <cellStyle name="Error 1" xfId="9"/>
    <cellStyle name="Footnote 1" xfId="10"/>
    <cellStyle name="Good 1" xfId="11"/>
    <cellStyle name="Heading 1 1" xfId="12"/>
    <cellStyle name="Heading 2 1" xfId="13"/>
    <cellStyle name="Heading 3" xfId="14"/>
    <cellStyle name="Migliaia" xfId="1" builtinId="3"/>
    <cellStyle name="Migliaia [0]" xfId="2" builtinId="6"/>
    <cellStyle name="Neutral 1" xfId="15"/>
    <cellStyle name="Normale" xfId="0" builtinId="0"/>
    <cellStyle name="Note 1" xfId="16"/>
    <cellStyle name="Percentuale" xfId="3" builtinId="5"/>
    <cellStyle name="Status 1" xfId="17"/>
    <cellStyle name="Text 1" xfId="18"/>
    <cellStyle name="Warning 1" xfId="1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285750</xdr:colOff>
      <xdr:row>16</xdr:row>
      <xdr:rowOff>114300</xdr:rowOff>
    </xdr:from>
    <xdr:to>
      <xdr:col>9</xdr:col>
      <xdr:colOff>285750</xdr:colOff>
      <xdr:row>24</xdr:row>
      <xdr:rowOff>47625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 flipH="1">
          <a:off x="4657725" y="3124200"/>
          <a:ext cx="0" cy="1647825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304800</xdr:colOff>
      <xdr:row>26</xdr:row>
      <xdr:rowOff>133350</xdr:rowOff>
    </xdr:from>
    <xdr:to>
      <xdr:col>9</xdr:col>
      <xdr:colOff>304800</xdr:colOff>
      <xdr:row>36</xdr:row>
      <xdr:rowOff>200025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4676775" y="5191125"/>
          <a:ext cx="0" cy="194310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228600</xdr:colOff>
      <xdr:row>38</xdr:row>
      <xdr:rowOff>171450</xdr:rowOff>
    </xdr:from>
    <xdr:to>
      <xdr:col>9</xdr:col>
      <xdr:colOff>228600</xdr:colOff>
      <xdr:row>40</xdr:row>
      <xdr:rowOff>47625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>
          <a:off x="4600575" y="7524750"/>
          <a:ext cx="0" cy="142875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152400</xdr:colOff>
      <xdr:row>65</xdr:row>
      <xdr:rowOff>76200</xdr:rowOff>
    </xdr:from>
    <xdr:to>
      <xdr:col>4</xdr:col>
      <xdr:colOff>561975</xdr:colOff>
      <xdr:row>66</xdr:row>
      <xdr:rowOff>9525</xdr:rowOff>
    </xdr:to>
    <xdr:sp macro="" textlink="">
      <xdr:nvSpPr>
        <xdr:cNvPr id="1029" name="AutoShape 5"/>
        <xdr:cNvSpPr>
          <a:spLocks/>
        </xdr:cNvSpPr>
      </xdr:nvSpPr>
      <xdr:spPr bwMode="auto">
        <a:xfrm>
          <a:off x="2085975" y="11982450"/>
          <a:ext cx="409575" cy="95250"/>
        </a:xfrm>
        <a:custGeom>
          <a:avLst/>
          <a:gdLst>
            <a:gd name="T0" fmla="*/ 0 w 43"/>
            <a:gd name="T1" fmla="*/ 11 h 11"/>
            <a:gd name="T2" fmla="*/ 43 w 43"/>
            <a:gd name="T3" fmla="*/ 0 h 11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43" h="11">
              <a:moveTo>
                <a:pt x="0" y="11"/>
              </a:moveTo>
              <a:lnTo>
                <a:pt x="43" y="0"/>
              </a:lnTo>
            </a:path>
          </a:pathLst>
        </a:custGeom>
        <a:noFill/>
        <a:ln w="9360" cap="sq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152400</xdr:colOff>
      <xdr:row>66</xdr:row>
      <xdr:rowOff>85725</xdr:rowOff>
    </xdr:from>
    <xdr:to>
      <xdr:col>4</xdr:col>
      <xdr:colOff>552450</xdr:colOff>
      <xdr:row>67</xdr:row>
      <xdr:rowOff>38100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>
          <a:off x="2085975" y="12153900"/>
          <a:ext cx="400050" cy="11430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71</xdr:row>
      <xdr:rowOff>28575</xdr:rowOff>
    </xdr:from>
    <xdr:to>
      <xdr:col>12</xdr:col>
      <xdr:colOff>28575</xdr:colOff>
      <xdr:row>71</xdr:row>
      <xdr:rowOff>28575</xdr:rowOff>
    </xdr:to>
    <xdr:sp macro="" textlink="">
      <xdr:nvSpPr>
        <xdr:cNvPr id="1031" name="Line 7"/>
        <xdr:cNvSpPr>
          <a:spLocks noChangeShapeType="1"/>
        </xdr:cNvSpPr>
      </xdr:nvSpPr>
      <xdr:spPr bwMode="auto">
        <a:xfrm>
          <a:off x="142875" y="13068300"/>
          <a:ext cx="5724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80</xdr:row>
      <xdr:rowOff>9525</xdr:rowOff>
    </xdr:from>
    <xdr:to>
      <xdr:col>12</xdr:col>
      <xdr:colOff>28575</xdr:colOff>
      <xdr:row>80</xdr:row>
      <xdr:rowOff>9525</xdr:rowOff>
    </xdr:to>
    <xdr:sp macro="" textlink="">
      <xdr:nvSpPr>
        <xdr:cNvPr id="1032" name="Line 8"/>
        <xdr:cNvSpPr>
          <a:spLocks noChangeShapeType="1"/>
        </xdr:cNvSpPr>
      </xdr:nvSpPr>
      <xdr:spPr bwMode="auto">
        <a:xfrm>
          <a:off x="114300" y="14506575"/>
          <a:ext cx="57531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809625</xdr:colOff>
      <xdr:row>0</xdr:row>
      <xdr:rowOff>38100</xdr:rowOff>
    </xdr:from>
    <xdr:to>
      <xdr:col>4</xdr:col>
      <xdr:colOff>19050</xdr:colOff>
      <xdr:row>4</xdr:row>
      <xdr:rowOff>95250</xdr:rowOff>
    </xdr:to>
    <xdr:sp macro="" textlink="" fLocksText="0">
      <xdr:nvSpPr>
        <xdr:cNvPr id="3073" name="Rectangle 2"/>
        <xdr:cNvSpPr>
          <a:spLocks noChangeArrowheads="1"/>
        </xdr:cNvSpPr>
      </xdr:nvSpPr>
      <xdr:spPr bwMode="auto">
        <a:xfrm>
          <a:off x="990600" y="38100"/>
          <a:ext cx="3895725" cy="704850"/>
        </a:xfrm>
        <a:prstGeom prst="rect">
          <a:avLst/>
        </a:prstGeom>
        <a:noFill/>
        <a:ln w="9360" cap="sq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ctr"/>
        <a:lstStyle/>
        <a:p>
          <a:pPr algn="ctr" rtl="0">
            <a:defRPr sz="1000"/>
          </a:pPr>
          <a:r>
            <a:rPr lang="it-IT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COMUNE DI SALA CONSILINA</a:t>
          </a:r>
        </a:p>
        <a:p>
          <a:pPr algn="ctr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Provincia di Salerno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95"/>
  <sheetViews>
    <sheetView topLeftCell="A73" zoomScale="145" zoomScaleNormal="145" workbookViewId="0">
      <selection activeCell="K66" sqref="K66"/>
    </sheetView>
  </sheetViews>
  <sheetFormatPr defaultColWidth="9" defaultRowHeight="12.75"/>
  <cols>
    <col min="1" max="1" width="1.7109375" style="1" customWidth="1"/>
    <col min="2" max="2" width="9" customWidth="1"/>
    <col min="3" max="3" width="9.28515625" customWidth="1"/>
    <col min="4" max="4" width="9" customWidth="1"/>
    <col min="5" max="5" width="10.140625" customWidth="1"/>
    <col min="6" max="6" width="9.85546875" customWidth="1"/>
    <col min="7" max="7" width="5.140625" customWidth="1"/>
    <col min="8" max="8" width="8.42578125" customWidth="1"/>
    <col min="9" max="9" width="3" style="1" customWidth="1"/>
    <col min="10" max="10" width="8.5703125" customWidth="1"/>
    <col min="11" max="11" width="3.7109375" style="2" customWidth="1"/>
    <col min="12" max="12" width="9.7109375" customWidth="1"/>
    <col min="13" max="13" width="9" customWidth="1"/>
    <col min="14" max="14" width="7.5703125" customWidth="1"/>
    <col min="15" max="15" width="6.28515625" style="1" customWidth="1"/>
    <col min="16" max="16" width="9" style="1" customWidth="1"/>
    <col min="17" max="17" width="3" customWidth="1"/>
  </cols>
  <sheetData>
    <row r="1" spans="1:16" ht="20.25">
      <c r="A1" s="3"/>
      <c r="B1" s="225" t="s">
        <v>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6">
      <c r="A2" s="4"/>
      <c r="B2" s="226"/>
      <c r="C2" s="226"/>
      <c r="D2" s="5"/>
      <c r="E2" s="1"/>
      <c r="F2" s="1"/>
      <c r="G2" s="1"/>
      <c r="H2" s="1"/>
      <c r="J2" s="1"/>
      <c r="K2" s="6"/>
      <c r="L2" s="1"/>
      <c r="M2" s="1"/>
      <c r="N2" s="7"/>
    </row>
    <row r="3" spans="1:16">
      <c r="A3" s="4"/>
      <c r="B3" s="227" t="s">
        <v>1</v>
      </c>
      <c r="C3" s="227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8"/>
    </row>
    <row r="4" spans="1:16">
      <c r="A4" s="4"/>
      <c r="B4" s="9"/>
      <c r="C4" s="9"/>
      <c r="D4" s="9"/>
      <c r="E4" s="9"/>
      <c r="F4" s="9"/>
      <c r="G4" s="9"/>
      <c r="H4" s="9"/>
      <c r="I4" s="9"/>
      <c r="J4" s="9"/>
      <c r="K4" s="10"/>
      <c r="L4" s="9"/>
      <c r="M4" s="9"/>
      <c r="N4" s="11"/>
    </row>
    <row r="5" spans="1:16">
      <c r="A5" s="4" t="s">
        <v>2</v>
      </c>
      <c r="B5" s="229" t="s">
        <v>3</v>
      </c>
      <c r="C5" s="229"/>
      <c r="D5" s="229"/>
      <c r="E5" s="229"/>
      <c r="F5" s="229"/>
      <c r="G5" s="229"/>
      <c r="H5" s="229"/>
      <c r="I5" s="12"/>
      <c r="J5" s="13"/>
      <c r="K5" s="6"/>
      <c r="L5" s="1"/>
      <c r="M5" s="1"/>
      <c r="N5" s="7"/>
    </row>
    <row r="6" spans="1:16" ht="14.25">
      <c r="A6" s="4"/>
      <c r="B6" s="14"/>
      <c r="C6" s="15"/>
      <c r="D6" s="15"/>
      <c r="E6" s="15"/>
      <c r="F6" s="15"/>
      <c r="G6" s="15"/>
      <c r="H6" s="15"/>
      <c r="I6" s="15"/>
      <c r="J6" s="15"/>
      <c r="K6" s="6"/>
      <c r="L6" s="16"/>
      <c r="M6" s="1"/>
      <c r="N6" s="7"/>
    </row>
    <row r="7" spans="1:16" ht="12" customHeight="1">
      <c r="A7" s="4"/>
      <c r="B7" s="230" t="s">
        <v>4</v>
      </c>
      <c r="C7" s="230"/>
      <c r="D7" s="1"/>
      <c r="E7" s="1"/>
      <c r="F7" s="1"/>
      <c r="G7" s="1"/>
      <c r="H7" s="1"/>
      <c r="J7" s="1"/>
      <c r="K7" s="6"/>
      <c r="L7" s="1"/>
      <c r="M7" s="1"/>
      <c r="N7" s="7"/>
    </row>
    <row r="8" spans="1:16" ht="12.75" customHeight="1">
      <c r="A8" s="4"/>
      <c r="B8" s="231" t="s">
        <v>5</v>
      </c>
      <c r="C8" s="231"/>
      <c r="D8" s="231"/>
      <c r="E8" s="231"/>
      <c r="F8" s="231"/>
      <c r="G8" s="231"/>
      <c r="H8" s="231"/>
      <c r="I8" s="9"/>
      <c r="J8" s="1"/>
      <c r="K8" s="6"/>
      <c r="L8" s="17"/>
      <c r="M8" s="17"/>
      <c r="N8" s="7"/>
    </row>
    <row r="9" spans="1:16" s="28" customFormat="1" ht="38.25" customHeight="1">
      <c r="A9" s="18"/>
      <c r="B9" s="232" t="s">
        <v>6</v>
      </c>
      <c r="C9" s="232"/>
      <c r="D9" s="19" t="s">
        <v>7</v>
      </c>
      <c r="E9" s="19" t="s">
        <v>8</v>
      </c>
      <c r="F9" s="19" t="s">
        <v>9</v>
      </c>
      <c r="G9" s="20" t="s">
        <v>10</v>
      </c>
      <c r="H9" s="19" t="s">
        <v>11</v>
      </c>
      <c r="I9" s="21"/>
      <c r="J9" s="22"/>
      <c r="K9" s="23"/>
      <c r="L9" s="24"/>
      <c r="M9" s="25"/>
      <c r="N9" s="26"/>
      <c r="O9" s="27"/>
      <c r="P9" s="27"/>
    </row>
    <row r="10" spans="1:16" s="36" customFormat="1" ht="11.25" customHeight="1">
      <c r="A10" s="29"/>
      <c r="B10" s="233" t="s">
        <v>12</v>
      </c>
      <c r="C10" s="233"/>
      <c r="D10" s="30" t="s">
        <v>13</v>
      </c>
      <c r="E10" s="31" t="s">
        <v>14</v>
      </c>
      <c r="F10" s="30" t="s">
        <v>15</v>
      </c>
      <c r="G10" s="30" t="s">
        <v>16</v>
      </c>
      <c r="H10" s="30" t="s">
        <v>17</v>
      </c>
      <c r="I10" s="32"/>
      <c r="J10" s="27"/>
      <c r="K10" s="33"/>
      <c r="L10" s="24"/>
      <c r="M10" s="34"/>
      <c r="N10" s="35"/>
      <c r="O10" s="34"/>
      <c r="P10" s="34"/>
    </row>
    <row r="11" spans="1:16">
      <c r="A11" s="4"/>
      <c r="B11" s="234" t="s">
        <v>18</v>
      </c>
      <c r="C11" s="234"/>
      <c r="D11" s="37">
        <v>0</v>
      </c>
      <c r="E11" s="38">
        <v>0</v>
      </c>
      <c r="F11" s="39">
        <f t="shared" ref="F11:F15" si="0">IF(E11=0,0,E11/$E$16)</f>
        <v>0</v>
      </c>
      <c r="G11" s="40">
        <v>0</v>
      </c>
      <c r="H11" s="40">
        <f t="shared" ref="H11:H15" si="1">F11*G11</f>
        <v>0</v>
      </c>
      <c r="I11" s="41"/>
      <c r="J11" s="1"/>
      <c r="K11" s="6"/>
      <c r="L11" s="1"/>
      <c r="M11" s="1"/>
      <c r="N11" s="7"/>
    </row>
    <row r="12" spans="1:16">
      <c r="A12" s="4"/>
      <c r="B12" s="235" t="s">
        <v>19</v>
      </c>
      <c r="C12" s="235"/>
      <c r="D12" s="42">
        <v>0</v>
      </c>
      <c r="E12" s="38">
        <v>0</v>
      </c>
      <c r="F12" s="39">
        <f t="shared" si="0"/>
        <v>0</v>
      </c>
      <c r="G12" s="43">
        <v>5</v>
      </c>
      <c r="H12" s="44">
        <f t="shared" si="1"/>
        <v>0</v>
      </c>
      <c r="I12" s="45"/>
      <c r="J12" s="1"/>
      <c r="K12" s="6"/>
      <c r="L12" s="1"/>
      <c r="M12" s="1"/>
      <c r="N12" s="7"/>
    </row>
    <row r="13" spans="1:16">
      <c r="A13" s="4"/>
      <c r="B13" s="235" t="s">
        <v>20</v>
      </c>
      <c r="C13" s="235"/>
      <c r="D13" s="42">
        <v>0</v>
      </c>
      <c r="E13" s="38">
        <v>0</v>
      </c>
      <c r="F13" s="39">
        <f t="shared" si="0"/>
        <v>0</v>
      </c>
      <c r="G13" s="43">
        <v>15</v>
      </c>
      <c r="H13" s="44">
        <f t="shared" si="1"/>
        <v>0</v>
      </c>
      <c r="I13" s="45"/>
      <c r="J13" s="46"/>
      <c r="K13" s="46"/>
      <c r="L13" s="46"/>
      <c r="M13" s="1"/>
      <c r="N13" s="7"/>
    </row>
    <row r="14" spans="1:16">
      <c r="A14" s="4"/>
      <c r="B14" s="235" t="s">
        <v>21</v>
      </c>
      <c r="C14" s="235"/>
      <c r="D14" s="42">
        <v>0</v>
      </c>
      <c r="E14" s="38"/>
      <c r="F14" s="39">
        <f t="shared" si="0"/>
        <v>0</v>
      </c>
      <c r="G14" s="43">
        <v>30</v>
      </c>
      <c r="H14" s="44">
        <f t="shared" si="1"/>
        <v>0</v>
      </c>
      <c r="I14" s="45"/>
      <c r="J14" s="1"/>
      <c r="K14" s="6"/>
      <c r="L14" s="1"/>
      <c r="M14" s="1"/>
      <c r="N14" s="7"/>
    </row>
    <row r="15" spans="1:16">
      <c r="A15" s="4"/>
      <c r="B15" s="235" t="s">
        <v>22</v>
      </c>
      <c r="C15" s="235"/>
      <c r="D15" s="42">
        <v>0</v>
      </c>
      <c r="E15" s="38">
        <v>0</v>
      </c>
      <c r="F15" s="39">
        <f t="shared" si="0"/>
        <v>0</v>
      </c>
      <c r="G15" s="43">
        <v>50</v>
      </c>
      <c r="H15" s="44">
        <f t="shared" si="1"/>
        <v>0</v>
      </c>
      <c r="I15" s="45"/>
      <c r="J15" s="1"/>
      <c r="K15" s="6"/>
      <c r="L15" s="47"/>
      <c r="M15" s="1"/>
      <c r="N15" s="7"/>
    </row>
    <row r="16" spans="1:16" ht="13.5" customHeight="1">
      <c r="A16" s="4"/>
      <c r="B16" s="1"/>
      <c r="C16" s="1"/>
      <c r="D16" s="48" t="s">
        <v>23</v>
      </c>
      <c r="E16" s="49">
        <f>SUM(E11:E15)</f>
        <v>0</v>
      </c>
      <c r="F16" s="50"/>
      <c r="G16" s="1"/>
      <c r="H16" s="51" t="s">
        <v>24</v>
      </c>
      <c r="I16" s="52" t="s">
        <v>25</v>
      </c>
      <c r="J16" s="53">
        <f>H11+H12+H13+H14+H15</f>
        <v>0</v>
      </c>
      <c r="K16" s="6"/>
      <c r="L16" s="1"/>
      <c r="M16" s="1"/>
      <c r="N16" s="7"/>
    </row>
    <row r="17" spans="1:16">
      <c r="A17" s="4"/>
      <c r="B17" s="1"/>
      <c r="C17" s="1"/>
      <c r="D17" s="1"/>
      <c r="E17" s="1"/>
      <c r="F17" s="1"/>
      <c r="G17" s="1"/>
      <c r="H17" s="1"/>
      <c r="J17" s="54" t="s">
        <v>26</v>
      </c>
      <c r="K17" s="6"/>
      <c r="L17" s="1"/>
      <c r="M17" s="1"/>
      <c r="N17" s="7"/>
    </row>
    <row r="18" spans="1:16" ht="12" customHeight="1">
      <c r="A18" s="4"/>
      <c r="B18" s="230" t="s">
        <v>27</v>
      </c>
      <c r="C18" s="230"/>
      <c r="D18" s="1"/>
      <c r="E18" s="1"/>
      <c r="F18" s="230" t="s">
        <v>28</v>
      </c>
      <c r="G18" s="230"/>
      <c r="H18" s="1"/>
      <c r="J18" s="1"/>
      <c r="K18" s="6"/>
      <c r="L18" s="1"/>
      <c r="M18" s="1"/>
      <c r="N18" s="7"/>
    </row>
    <row r="19" spans="1:16" s="36" customFormat="1" ht="11.25" customHeight="1">
      <c r="A19" s="29"/>
      <c r="B19" s="236" t="s">
        <v>29</v>
      </c>
      <c r="C19" s="236"/>
      <c r="D19" s="236"/>
      <c r="E19" s="27"/>
      <c r="F19" s="237" t="s">
        <v>30</v>
      </c>
      <c r="G19" s="237"/>
      <c r="H19" s="237"/>
      <c r="I19" s="55"/>
      <c r="J19" s="27"/>
      <c r="K19" s="33"/>
      <c r="L19" s="27"/>
      <c r="M19" s="56"/>
      <c r="N19" s="26"/>
      <c r="O19" s="27"/>
      <c r="P19" s="27"/>
    </row>
    <row r="20" spans="1:16" ht="45">
      <c r="A20" s="4"/>
      <c r="B20" s="238" t="s">
        <v>31</v>
      </c>
      <c r="C20" s="238"/>
      <c r="D20" s="57" t="s">
        <v>32</v>
      </c>
      <c r="E20" s="1"/>
      <c r="F20" s="19" t="s">
        <v>33</v>
      </c>
      <c r="G20" s="19" t="s">
        <v>34</v>
      </c>
      <c r="H20" s="19" t="s">
        <v>35</v>
      </c>
      <c r="I20" s="21"/>
      <c r="J20" s="1"/>
      <c r="K20" s="6"/>
      <c r="L20" s="1"/>
      <c r="M20" s="1"/>
      <c r="N20" s="7"/>
    </row>
    <row r="21" spans="1:16" ht="10.5" customHeight="1">
      <c r="A21" s="4"/>
      <c r="B21" s="58" t="s">
        <v>36</v>
      </c>
      <c r="C21" s="59"/>
      <c r="D21" s="58" t="s">
        <v>37</v>
      </c>
      <c r="E21" s="60"/>
      <c r="F21" s="30" t="s">
        <v>38</v>
      </c>
      <c r="G21" s="30" t="s">
        <v>39</v>
      </c>
      <c r="H21" s="30" t="s">
        <v>40</v>
      </c>
      <c r="I21" s="32"/>
      <c r="J21" s="1"/>
      <c r="K21" s="6"/>
      <c r="L21" s="1"/>
      <c r="M21" s="1"/>
      <c r="N21" s="7"/>
      <c r="O21" s="61"/>
    </row>
    <row r="22" spans="1:16" ht="18" customHeight="1">
      <c r="A22" s="4"/>
      <c r="B22" s="239" t="s">
        <v>41</v>
      </c>
      <c r="C22" s="239"/>
      <c r="D22" s="62">
        <v>0</v>
      </c>
      <c r="E22" s="63"/>
      <c r="F22" s="64" t="s">
        <v>42</v>
      </c>
      <c r="G22" s="65" t="str">
        <f>IF(E27&lt;=50%,"x"," ")</f>
        <v>x</v>
      </c>
      <c r="H22" s="66">
        <f>IF(G22="x",0,"0")</f>
        <v>0</v>
      </c>
      <c r="I22" s="12"/>
      <c r="J22" s="1"/>
      <c r="K22" s="6"/>
      <c r="L22" s="1"/>
      <c r="M22" s="1"/>
      <c r="N22" s="7"/>
    </row>
    <row r="23" spans="1:16">
      <c r="A23" s="4"/>
      <c r="B23" s="240" t="s">
        <v>43</v>
      </c>
      <c r="C23" s="240"/>
      <c r="D23" s="62">
        <v>0</v>
      </c>
      <c r="E23" s="1"/>
      <c r="F23" s="67" t="s">
        <v>44</v>
      </c>
      <c r="G23" s="65" t="str">
        <f>IF(E27&gt;50%,IF(E27&lt;=75%,"x"," ")," ")</f>
        <v xml:space="preserve"> </v>
      </c>
      <c r="H23" s="43" t="str">
        <f>IF(G23="x",10,"0")</f>
        <v>0</v>
      </c>
      <c r="I23" s="41"/>
      <c r="J23" s="1"/>
      <c r="K23" s="6"/>
      <c r="L23" s="1"/>
      <c r="M23" s="61"/>
      <c r="N23" s="7"/>
    </row>
    <row r="24" spans="1:16">
      <c r="A24" s="4"/>
      <c r="B24" s="241" t="s">
        <v>45</v>
      </c>
      <c r="C24" s="241"/>
      <c r="D24" s="62">
        <v>0</v>
      </c>
      <c r="E24" s="1"/>
      <c r="F24" s="67" t="s">
        <v>46</v>
      </c>
      <c r="G24" s="65" t="str">
        <f>IF(E27&gt;75%,IF(E27&lt;=100%,"x"," ")," ")</f>
        <v xml:space="preserve"> </v>
      </c>
      <c r="H24" s="43" t="str">
        <f>IF(G24="x",20,"0")</f>
        <v>0</v>
      </c>
      <c r="I24" s="41"/>
      <c r="J24" s="1"/>
      <c r="K24" s="6"/>
      <c r="L24" s="1"/>
      <c r="M24" s="1"/>
      <c r="N24" s="7"/>
    </row>
    <row r="25" spans="1:16">
      <c r="A25" s="4"/>
      <c r="B25" s="240" t="s">
        <v>47</v>
      </c>
      <c r="C25" s="240"/>
      <c r="D25" s="62">
        <v>0</v>
      </c>
      <c r="E25" s="1"/>
      <c r="F25" s="67" t="s">
        <v>48</v>
      </c>
      <c r="G25" s="65" t="str">
        <f>IF(E27&gt;100%,"x"," ")</f>
        <v xml:space="preserve"> </v>
      </c>
      <c r="H25" s="43" t="str">
        <f>IF(G25="x",30,"0")</f>
        <v>0</v>
      </c>
      <c r="I25" s="41"/>
      <c r="J25" s="1"/>
      <c r="K25" s="6"/>
      <c r="L25" s="1"/>
      <c r="M25" s="1"/>
      <c r="N25" s="7"/>
    </row>
    <row r="26" spans="1:16" ht="13.5" customHeight="1">
      <c r="A26" s="4"/>
      <c r="B26" s="68"/>
      <c r="C26" s="69" t="s">
        <v>49</v>
      </c>
      <c r="D26" s="70">
        <f>SUM(D22:D25)</f>
        <v>0</v>
      </c>
      <c r="E26" s="71" t="s">
        <v>50</v>
      </c>
      <c r="F26" s="72"/>
      <c r="G26" s="72"/>
      <c r="H26" s="1"/>
      <c r="I26" s="73" t="s">
        <v>51</v>
      </c>
      <c r="J26" s="53">
        <f>H22+H23+H24+H25</f>
        <v>0</v>
      </c>
      <c r="K26" s="6"/>
      <c r="L26" s="1"/>
      <c r="M26" s="1"/>
      <c r="N26" s="7"/>
    </row>
    <row r="27" spans="1:16" ht="14.25" customHeight="1">
      <c r="A27" s="4"/>
      <c r="B27" s="1"/>
      <c r="C27" s="1"/>
      <c r="D27" s="1"/>
      <c r="E27" s="74">
        <f>IF(E16=0,0,D26/E16)</f>
        <v>0</v>
      </c>
      <c r="F27" s="1"/>
      <c r="G27" s="1"/>
      <c r="J27" s="54" t="s">
        <v>26</v>
      </c>
      <c r="K27" s="6"/>
      <c r="L27" s="1"/>
      <c r="M27" s="1"/>
      <c r="N27" s="7"/>
    </row>
    <row r="28" spans="1:16" ht="12.75" customHeight="1">
      <c r="A28" s="4"/>
      <c r="B28" s="1"/>
      <c r="C28" s="1"/>
      <c r="D28" s="1"/>
      <c r="E28" s="1"/>
      <c r="F28" s="1"/>
      <c r="G28" s="1"/>
      <c r="H28" s="1"/>
      <c r="J28" s="1"/>
      <c r="K28" s="6"/>
      <c r="L28" s="1"/>
      <c r="M28" s="1"/>
      <c r="N28" s="7"/>
    </row>
    <row r="29" spans="1:16" ht="12" customHeight="1">
      <c r="A29" s="4"/>
      <c r="B29" s="1"/>
      <c r="C29" s="1"/>
      <c r="D29" s="1"/>
      <c r="E29" s="1"/>
      <c r="F29" s="242" t="s">
        <v>52</v>
      </c>
      <c r="G29" s="242"/>
      <c r="H29" s="1"/>
      <c r="J29" s="1"/>
      <c r="K29" s="75"/>
      <c r="L29" s="1"/>
      <c r="M29" s="1"/>
      <c r="N29" s="7"/>
    </row>
    <row r="30" spans="1:16" ht="11.25" customHeight="1">
      <c r="A30" s="4"/>
      <c r="B30" s="236" t="s">
        <v>53</v>
      </c>
      <c r="C30" s="236"/>
      <c r="D30" s="236"/>
      <c r="E30" s="1"/>
      <c r="F30" s="236" t="s">
        <v>54</v>
      </c>
      <c r="G30" s="236"/>
      <c r="H30" s="236"/>
      <c r="I30" s="76"/>
      <c r="J30" s="1"/>
      <c r="K30" s="77"/>
      <c r="L30" s="61"/>
      <c r="M30" s="61"/>
      <c r="N30" s="7"/>
    </row>
    <row r="31" spans="1:16" s="84" customFormat="1" ht="18.75" customHeight="1">
      <c r="A31" s="78"/>
      <c r="B31" s="79" t="s">
        <v>55</v>
      </c>
      <c r="C31" s="79" t="s">
        <v>56</v>
      </c>
      <c r="D31" s="19" t="s">
        <v>57</v>
      </c>
      <c r="E31" s="80"/>
      <c r="F31" s="19" t="s">
        <v>58</v>
      </c>
      <c r="G31" s="19" t="s">
        <v>59</v>
      </c>
      <c r="H31" s="19" t="s">
        <v>60</v>
      </c>
      <c r="I31" s="21"/>
      <c r="J31" s="80"/>
      <c r="K31" s="81"/>
      <c r="L31" s="82"/>
      <c r="M31" s="82"/>
      <c r="N31" s="83"/>
      <c r="O31" s="80"/>
      <c r="P31" s="80"/>
    </row>
    <row r="32" spans="1:16" ht="10.5" customHeight="1">
      <c r="A32" s="4"/>
      <c r="B32" s="58" t="s">
        <v>61</v>
      </c>
      <c r="C32" s="58" t="s">
        <v>62</v>
      </c>
      <c r="D32" s="58" t="s">
        <v>63</v>
      </c>
      <c r="E32" s="1"/>
      <c r="F32" s="30" t="s">
        <v>64</v>
      </c>
      <c r="G32" s="30" t="s">
        <v>65</v>
      </c>
      <c r="H32" s="30" t="s">
        <v>66</v>
      </c>
      <c r="I32" s="32"/>
      <c r="J32" s="1"/>
      <c r="K32" s="6"/>
      <c r="L32" s="243" t="s">
        <v>67</v>
      </c>
      <c r="M32" s="243"/>
      <c r="N32" s="243"/>
    </row>
    <row r="33" spans="1:14" ht="16.5" customHeight="1">
      <c r="A33" s="4"/>
      <c r="B33" s="85" t="s">
        <v>68</v>
      </c>
      <c r="C33" s="86" t="s">
        <v>69</v>
      </c>
      <c r="D33" s="87">
        <f>E16</f>
        <v>0</v>
      </c>
      <c r="E33" s="1"/>
      <c r="F33" s="66">
        <v>0</v>
      </c>
      <c r="G33" s="88" t="str">
        <f t="shared" ref="G33:G38" si="2">IF(K33="x","x"," ")</f>
        <v xml:space="preserve"> </v>
      </c>
      <c r="H33" s="66">
        <v>0</v>
      </c>
      <c r="I33" s="12"/>
      <c r="J33" s="1"/>
      <c r="K33" s="89"/>
      <c r="L33" s="244" t="s">
        <v>70</v>
      </c>
      <c r="M33" s="244"/>
      <c r="N33" s="244"/>
    </row>
    <row r="34" spans="1:14" ht="16.5" customHeight="1">
      <c r="A34" s="4"/>
      <c r="B34" s="90" t="s">
        <v>71</v>
      </c>
      <c r="C34" s="91" t="s">
        <v>72</v>
      </c>
      <c r="D34" s="92">
        <f>D26</f>
        <v>0</v>
      </c>
      <c r="E34" s="1"/>
      <c r="F34" s="93">
        <v>1</v>
      </c>
      <c r="G34" s="88" t="str">
        <f t="shared" si="2"/>
        <v xml:space="preserve"> </v>
      </c>
      <c r="H34" s="93" t="str">
        <f t="shared" ref="H34:H38" si="3">IF(G34="x",10,"0 ")</f>
        <v xml:space="preserve">0 </v>
      </c>
      <c r="I34" s="12"/>
      <c r="J34" s="1"/>
      <c r="K34" s="89"/>
      <c r="L34" s="245" t="s">
        <v>73</v>
      </c>
      <c r="M34" s="245"/>
      <c r="N34" s="245"/>
    </row>
    <row r="35" spans="1:14" ht="17.25" customHeight="1">
      <c r="A35" s="4"/>
      <c r="B35" s="94" t="s">
        <v>74</v>
      </c>
      <c r="C35" s="91" t="s">
        <v>75</v>
      </c>
      <c r="D35" s="95">
        <f>D34*0.6</f>
        <v>0</v>
      </c>
      <c r="E35" s="1"/>
      <c r="F35" s="93">
        <v>2</v>
      </c>
      <c r="G35" s="88" t="str">
        <f t="shared" si="2"/>
        <v xml:space="preserve"> </v>
      </c>
      <c r="H35" s="93" t="str">
        <f t="shared" si="3"/>
        <v xml:space="preserve">0 </v>
      </c>
      <c r="I35" s="12"/>
      <c r="J35" s="1"/>
      <c r="K35" s="89"/>
      <c r="L35" s="245" t="s">
        <v>76</v>
      </c>
      <c r="M35" s="245"/>
      <c r="N35" s="245"/>
    </row>
    <row r="36" spans="1:14" ht="18">
      <c r="A36" s="4"/>
      <c r="B36" s="94" t="s">
        <v>77</v>
      </c>
      <c r="C36" s="96" t="s">
        <v>78</v>
      </c>
      <c r="D36" s="97">
        <f>D33+D35</f>
        <v>0</v>
      </c>
      <c r="E36" s="1"/>
      <c r="F36" s="93">
        <v>3</v>
      </c>
      <c r="G36" s="88" t="str">
        <f t="shared" si="2"/>
        <v xml:space="preserve"> </v>
      </c>
      <c r="H36" s="93" t="str">
        <f t="shared" si="3"/>
        <v xml:space="preserve">0 </v>
      </c>
      <c r="I36" s="12"/>
      <c r="J36" s="1"/>
      <c r="K36" s="89"/>
      <c r="L36" s="245" t="s">
        <v>79</v>
      </c>
      <c r="M36" s="245"/>
      <c r="N36" s="245"/>
    </row>
    <row r="37" spans="1:14" ht="15.75" customHeight="1">
      <c r="A37" s="4"/>
      <c r="B37" s="1"/>
      <c r="C37" s="1"/>
      <c r="D37" s="1"/>
      <c r="E37" s="1"/>
      <c r="F37" s="93">
        <v>4</v>
      </c>
      <c r="G37" s="88" t="str">
        <f t="shared" si="2"/>
        <v xml:space="preserve"> </v>
      </c>
      <c r="H37" s="93" t="str">
        <f t="shared" si="3"/>
        <v xml:space="preserve">0 </v>
      </c>
      <c r="I37" s="12"/>
      <c r="J37" s="1"/>
      <c r="K37" s="89"/>
      <c r="L37" s="245" t="s">
        <v>80</v>
      </c>
      <c r="M37" s="245"/>
      <c r="N37" s="245"/>
    </row>
    <row r="38" spans="1:14" ht="17.25" customHeight="1">
      <c r="A38" s="4"/>
      <c r="B38" s="1"/>
      <c r="C38" s="1"/>
      <c r="D38" s="1"/>
      <c r="E38" s="1"/>
      <c r="F38" s="93">
        <v>5</v>
      </c>
      <c r="G38" s="88" t="str">
        <f t="shared" si="2"/>
        <v xml:space="preserve"> </v>
      </c>
      <c r="H38" s="93" t="str">
        <f t="shared" si="3"/>
        <v xml:space="preserve">0 </v>
      </c>
      <c r="I38" s="12"/>
      <c r="J38" s="1"/>
      <c r="K38" s="89"/>
      <c r="L38" s="245" t="s">
        <v>81</v>
      </c>
      <c r="M38" s="245"/>
      <c r="N38" s="245"/>
    </row>
    <row r="39" spans="1:14" ht="13.5" customHeight="1">
      <c r="A39" s="4"/>
      <c r="B39" s="246" t="s">
        <v>82</v>
      </c>
      <c r="C39" s="246"/>
      <c r="D39" s="246"/>
      <c r="E39" s="1"/>
      <c r="F39" s="98"/>
      <c r="G39" s="80"/>
      <c r="H39" s="99" t="s">
        <v>83</v>
      </c>
      <c r="I39" s="100"/>
      <c r="J39" s="101">
        <f>H33+H34+H35+H36+H37+H38</f>
        <v>0</v>
      </c>
      <c r="K39" s="6"/>
      <c r="L39" s="1"/>
      <c r="M39" s="1"/>
      <c r="N39" s="7"/>
    </row>
    <row r="40" spans="1:14" ht="7.5" customHeight="1">
      <c r="A40" s="4"/>
      <c r="B40" s="246"/>
      <c r="C40" s="246"/>
      <c r="D40" s="246"/>
      <c r="E40" s="1"/>
      <c r="F40" s="98"/>
      <c r="G40" s="80"/>
      <c r="H40" s="80"/>
      <c r="I40" s="80"/>
      <c r="J40" s="1"/>
      <c r="K40" s="247" t="s">
        <v>84</v>
      </c>
      <c r="L40" s="248" t="s">
        <v>85</v>
      </c>
      <c r="M40" s="1"/>
      <c r="N40" s="7"/>
    </row>
    <row r="41" spans="1:14" ht="10.5" customHeight="1">
      <c r="A41" s="4"/>
      <c r="B41" s="102" t="s">
        <v>86</v>
      </c>
      <c r="C41" s="102" t="s">
        <v>87</v>
      </c>
      <c r="D41" s="102" t="s">
        <v>88</v>
      </c>
      <c r="E41" s="1"/>
      <c r="F41" s="15"/>
      <c r="G41" s="1"/>
      <c r="H41" s="1"/>
      <c r="J41" s="1"/>
      <c r="K41" s="247"/>
      <c r="L41" s="248"/>
      <c r="M41" s="1"/>
      <c r="N41" s="7"/>
    </row>
    <row r="42" spans="1:14" ht="16.5" customHeight="1">
      <c r="A42" s="4"/>
      <c r="B42" s="91" t="s">
        <v>89</v>
      </c>
      <c r="C42" s="91" t="s">
        <v>90</v>
      </c>
      <c r="D42" s="103">
        <v>0</v>
      </c>
      <c r="E42" s="1"/>
      <c r="F42" s="249" t="s">
        <v>91</v>
      </c>
      <c r="G42" s="249"/>
      <c r="H42" s="104" t="s">
        <v>92</v>
      </c>
      <c r="I42" s="105"/>
      <c r="J42" s="106">
        <f>J16+J26+J39</f>
        <v>0</v>
      </c>
      <c r="K42" s="107" t="s">
        <v>93</v>
      </c>
      <c r="L42" s="108" t="s">
        <v>94</v>
      </c>
      <c r="M42" s="1"/>
      <c r="N42" s="7"/>
    </row>
    <row r="43" spans="1:14" ht="16.5" customHeight="1">
      <c r="A43" s="4"/>
      <c r="B43" s="109" t="s">
        <v>95</v>
      </c>
      <c r="C43" s="91" t="s">
        <v>96</v>
      </c>
      <c r="D43" s="103">
        <v>0</v>
      </c>
      <c r="E43" s="1"/>
      <c r="F43" s="1"/>
      <c r="G43" s="1"/>
      <c r="H43" s="1"/>
      <c r="J43" s="1"/>
      <c r="K43" s="110" t="str">
        <f>IF(J42&lt;=5,"I"," ")</f>
        <v>I</v>
      </c>
      <c r="L43" s="111">
        <f>IF(K43="I",0," ")</f>
        <v>0</v>
      </c>
      <c r="M43" s="1"/>
      <c r="N43" s="7"/>
    </row>
    <row r="44" spans="1:14" ht="15.75" customHeight="1">
      <c r="A44" s="4"/>
      <c r="B44" s="109" t="s">
        <v>97</v>
      </c>
      <c r="C44" s="91" t="s">
        <v>98</v>
      </c>
      <c r="D44" s="112">
        <v>0</v>
      </c>
      <c r="E44" s="1"/>
      <c r="F44" s="1"/>
      <c r="G44" s="1"/>
      <c r="H44" s="1"/>
      <c r="J44" s="1"/>
      <c r="K44" s="113" t="str">
        <f>IF($J$42&gt;5,IF($J$42&lt;=10,"II"," ")," ")</f>
        <v xml:space="preserve"> </v>
      </c>
      <c r="L44" s="114" t="str">
        <f>IF(K44="II",5%," ")</f>
        <v xml:space="preserve"> </v>
      </c>
      <c r="M44" s="1"/>
      <c r="N44" s="7"/>
    </row>
    <row r="45" spans="1:14" ht="15.75" customHeight="1">
      <c r="A45" s="4"/>
      <c r="B45" s="109" t="s">
        <v>99</v>
      </c>
      <c r="C45" s="96" t="s">
        <v>100</v>
      </c>
      <c r="D45" s="115">
        <f>D42+D44</f>
        <v>0</v>
      </c>
      <c r="E45" s="1"/>
      <c r="F45" s="1"/>
      <c r="G45" s="1"/>
      <c r="H45" s="1"/>
      <c r="J45" s="1"/>
      <c r="K45" s="113" t="str">
        <f>IF($J$42&gt;10,IF($J$42&lt;=15,"III"," ")," ")</f>
        <v xml:space="preserve"> </v>
      </c>
      <c r="L45" s="111" t="str">
        <f>IF(K45="III",10%," ")</f>
        <v xml:space="preserve"> </v>
      </c>
      <c r="M45" s="1"/>
      <c r="N45" s="7"/>
    </row>
    <row r="46" spans="1:14">
      <c r="A46" s="4"/>
      <c r="B46" s="1"/>
      <c r="C46" s="1"/>
      <c r="D46" s="1"/>
      <c r="E46" s="1"/>
      <c r="F46" s="1"/>
      <c r="G46" s="1"/>
      <c r="H46" s="1"/>
      <c r="J46" s="1"/>
      <c r="K46" s="113" t="str">
        <f>IF($J$42&gt;15,IF($J$42&lt;=20,"IV"," ")," ")</f>
        <v xml:space="preserve"> </v>
      </c>
      <c r="L46" s="111" t="str">
        <f>IF(K46="IV",15%," ")</f>
        <v xml:space="preserve"> </v>
      </c>
      <c r="M46" s="1"/>
      <c r="N46" s="7"/>
    </row>
    <row r="47" spans="1:14">
      <c r="A47" s="4"/>
      <c r="B47" s="116" t="s">
        <v>101</v>
      </c>
      <c r="C47" s="250" t="s">
        <v>102</v>
      </c>
      <c r="D47" s="250"/>
      <c r="E47" s="1"/>
      <c r="F47" s="1"/>
      <c r="G47" s="1"/>
      <c r="H47" s="1"/>
      <c r="J47" s="1"/>
      <c r="K47" s="113" t="str">
        <f>IF($J$42&gt;20,IF($J$42&lt;=25,"V"," ")," ")</f>
        <v xml:space="preserve"> </v>
      </c>
      <c r="L47" s="111" t="str">
        <f>IF(K47="V",20%," ")</f>
        <v xml:space="preserve"> </v>
      </c>
      <c r="M47" s="1"/>
      <c r="N47" s="7"/>
    </row>
    <row r="48" spans="1:14">
      <c r="A48" s="4"/>
      <c r="B48" s="117"/>
      <c r="C48" s="250" t="s">
        <v>103</v>
      </c>
      <c r="D48" s="250"/>
      <c r="E48" s="1"/>
      <c r="F48" s="1"/>
      <c r="G48" s="1"/>
      <c r="H48" s="1"/>
      <c r="J48" s="1"/>
      <c r="K48" s="113" t="str">
        <f>IF($J$42&gt;25,IF($J$42&lt;=30,"VI"," ")," ")</f>
        <v xml:space="preserve"> </v>
      </c>
      <c r="L48" s="111" t="str">
        <f>IF(K48="VI",25%," ")</f>
        <v xml:space="preserve"> </v>
      </c>
      <c r="M48" s="1"/>
      <c r="N48" s="7"/>
    </row>
    <row r="49" spans="1:14">
      <c r="A49" s="4"/>
      <c r="B49" s="1"/>
      <c r="C49" s="1"/>
      <c r="D49" s="1"/>
      <c r="E49" s="1"/>
      <c r="F49" s="1"/>
      <c r="G49" s="1"/>
      <c r="H49" s="1"/>
      <c r="J49" s="1"/>
      <c r="K49" s="113" t="str">
        <f>IF($J$42&gt;30,IF($J$42&lt;=35,"VII"," ")," ")</f>
        <v xml:space="preserve"> </v>
      </c>
      <c r="L49" s="111" t="str">
        <f>IF(K49="VII",30%," ")</f>
        <v xml:space="preserve"> </v>
      </c>
      <c r="M49" s="1"/>
      <c r="N49" s="7"/>
    </row>
    <row r="50" spans="1:14">
      <c r="A50" s="4"/>
      <c r="B50" s="1"/>
      <c r="C50" s="1"/>
      <c r="D50" s="1"/>
      <c r="E50" s="1"/>
      <c r="F50" s="1"/>
      <c r="G50" s="1"/>
      <c r="H50" s="1"/>
      <c r="J50" s="1"/>
      <c r="K50" s="113" t="str">
        <f>IF($J$42&gt;35,IF($J$42&lt;=40,"VIII"," ")," ")</f>
        <v xml:space="preserve"> </v>
      </c>
      <c r="L50" s="111" t="str">
        <f>IF(K50="VIII",35%," ")</f>
        <v xml:space="preserve"> </v>
      </c>
      <c r="M50" s="1"/>
      <c r="N50" s="7"/>
    </row>
    <row r="51" spans="1:14">
      <c r="A51" s="4"/>
      <c r="B51" s="251" t="s">
        <v>104</v>
      </c>
      <c r="C51" s="251"/>
      <c r="D51" s="1"/>
      <c r="E51" s="1"/>
      <c r="F51" s="1"/>
      <c r="G51" s="1"/>
      <c r="H51" s="1"/>
      <c r="J51" s="1"/>
      <c r="K51" s="113" t="str">
        <f>IF($J$42&gt;40,IF($J$42&lt;=45,"IX"," ")," ")</f>
        <v xml:space="preserve"> </v>
      </c>
      <c r="L51" s="111" t="str">
        <f>IF(K51="IX",40%," ")</f>
        <v xml:space="preserve"> </v>
      </c>
      <c r="M51" s="1"/>
      <c r="N51" s="7"/>
    </row>
    <row r="52" spans="1:14">
      <c r="A52" s="4"/>
      <c r="B52" s="118" t="s">
        <v>105</v>
      </c>
      <c r="C52" s="119">
        <f>IF(B47="si",D36+D45," ")</f>
        <v>0</v>
      </c>
      <c r="D52" s="1"/>
      <c r="E52" s="1"/>
      <c r="F52" s="1"/>
      <c r="G52" s="1"/>
      <c r="H52" s="1"/>
      <c r="J52" s="1"/>
      <c r="K52" s="113" t="str">
        <f>IF($J$42&gt;45,IF($J$42&lt;=50,"X"," ")," ")</f>
        <v xml:space="preserve"> </v>
      </c>
      <c r="L52" s="111" t="str">
        <f>IF(K52="X",45%," ")</f>
        <v xml:space="preserve"> </v>
      </c>
      <c r="M52" s="1"/>
      <c r="N52" s="7"/>
    </row>
    <row r="53" spans="1:14">
      <c r="A53" s="4"/>
      <c r="B53" s="120" t="s">
        <v>106</v>
      </c>
      <c r="C53" s="121" t="str">
        <f>IF(B48="si",D36," ")</f>
        <v xml:space="preserve"> </v>
      </c>
      <c r="D53" s="1"/>
      <c r="E53" s="1"/>
      <c r="F53" s="1"/>
      <c r="G53" s="1"/>
      <c r="H53" s="1"/>
      <c r="J53" s="1"/>
      <c r="K53" s="113" t="str">
        <f>IF($J$42&gt;50,"XI"," ")</f>
        <v xml:space="preserve"> </v>
      </c>
      <c r="L53" s="122" t="str">
        <f>IF(K53="XI",50%," ")</f>
        <v xml:space="preserve"> </v>
      </c>
      <c r="N53" s="7"/>
    </row>
    <row r="54" spans="1:14">
      <c r="A54" s="4"/>
      <c r="B54" s="1"/>
      <c r="C54" s="1"/>
      <c r="D54" s="1"/>
      <c r="E54" s="1"/>
      <c r="F54" s="1"/>
      <c r="G54" s="1"/>
      <c r="H54" s="252" t="s">
        <v>107</v>
      </c>
      <c r="I54" s="252"/>
      <c r="J54" s="252"/>
      <c r="K54" s="252"/>
      <c r="L54" s="123">
        <f>SUM(L48:L53)</f>
        <v>0</v>
      </c>
      <c r="M54" s="1"/>
      <c r="N54" s="7"/>
    </row>
    <row r="55" spans="1:14">
      <c r="A55" s="124"/>
      <c r="B55" s="125"/>
      <c r="C55" s="125"/>
      <c r="D55" s="125"/>
      <c r="E55" s="125"/>
      <c r="F55" s="125"/>
      <c r="G55" s="125"/>
      <c r="H55" s="125"/>
      <c r="I55" s="125"/>
      <c r="J55" s="125"/>
      <c r="K55" s="126"/>
      <c r="L55" s="125"/>
      <c r="M55" s="125"/>
      <c r="N55" s="127"/>
    </row>
    <row r="56" spans="1:14" ht="20.25">
      <c r="A56" s="3"/>
      <c r="B56" s="225" t="s">
        <v>0</v>
      </c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</row>
    <row r="57" spans="1:14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6"/>
      <c r="L57" s="125"/>
      <c r="M57" s="125"/>
      <c r="N57" s="127"/>
    </row>
    <row r="58" spans="1:14">
      <c r="A58" s="3"/>
      <c r="B58" s="1"/>
      <c r="C58" s="1"/>
      <c r="D58" s="1"/>
      <c r="E58" s="1"/>
      <c r="F58" s="1"/>
      <c r="G58" s="1"/>
      <c r="H58" s="1"/>
      <c r="J58" s="1"/>
      <c r="K58" s="6"/>
      <c r="L58" s="1"/>
      <c r="M58" s="1"/>
      <c r="N58" s="7"/>
    </row>
    <row r="59" spans="1:14">
      <c r="A59" s="4"/>
      <c r="B59" s="227" t="s">
        <v>1</v>
      </c>
      <c r="C59" s="227"/>
      <c r="D59" s="228">
        <f>D3</f>
        <v>0</v>
      </c>
      <c r="E59" s="228"/>
      <c r="F59" s="228"/>
      <c r="G59" s="228"/>
      <c r="H59" s="228"/>
      <c r="I59" s="228"/>
      <c r="J59" s="228"/>
      <c r="K59" s="228"/>
      <c r="L59" s="228"/>
      <c r="M59" s="228"/>
      <c r="N59" s="7"/>
    </row>
    <row r="60" spans="1:14">
      <c r="A60" s="4"/>
      <c r="B60" s="1"/>
      <c r="C60" s="1"/>
      <c r="D60" s="1"/>
      <c r="E60" s="1"/>
      <c r="F60" s="1"/>
      <c r="G60" s="1"/>
      <c r="H60" s="1"/>
      <c r="J60" s="1"/>
      <c r="K60" s="6"/>
      <c r="L60" s="1"/>
      <c r="M60" s="1"/>
      <c r="N60" s="7"/>
    </row>
    <row r="61" spans="1:14">
      <c r="A61" s="4"/>
      <c r="B61" s="1"/>
      <c r="C61" s="1"/>
      <c r="D61" s="1"/>
      <c r="E61" s="1" t="s">
        <v>108</v>
      </c>
      <c r="F61" s="1"/>
      <c r="G61" s="1"/>
      <c r="H61" s="1"/>
      <c r="J61" s="1"/>
      <c r="K61" s="6"/>
      <c r="L61" s="1"/>
      <c r="M61" s="1"/>
      <c r="N61" s="7"/>
    </row>
    <row r="62" spans="1:14">
      <c r="A62" s="4"/>
      <c r="B62" s="128"/>
      <c r="C62" s="129"/>
      <c r="D62" s="1"/>
      <c r="E62" s="1"/>
      <c r="F62" s="1"/>
      <c r="G62" s="1"/>
      <c r="H62" s="1"/>
      <c r="J62" s="1"/>
      <c r="K62" s="6"/>
      <c r="L62" s="1"/>
      <c r="M62" s="1"/>
      <c r="N62" s="7"/>
    </row>
    <row r="63" spans="1:14">
      <c r="A63" s="4"/>
      <c r="B63" s="253" t="s">
        <v>109</v>
      </c>
      <c r="C63" s="253"/>
      <c r="D63" s="253"/>
      <c r="E63" s="253"/>
      <c r="F63" s="253"/>
      <c r="G63" s="253"/>
      <c r="H63" s="131"/>
      <c r="I63" s="131"/>
      <c r="J63" s="12" t="s">
        <v>110</v>
      </c>
      <c r="K63" s="254">
        <v>243.44</v>
      </c>
      <c r="L63" s="254"/>
      <c r="M63" s="72"/>
      <c r="N63" s="132"/>
    </row>
    <row r="64" spans="1:14">
      <c r="A64" s="4"/>
      <c r="B64" s="255" t="s">
        <v>111</v>
      </c>
      <c r="C64" s="255"/>
      <c r="D64" s="255"/>
      <c r="E64" s="255"/>
      <c r="F64" s="255"/>
      <c r="G64" s="255"/>
      <c r="H64" s="133"/>
      <c r="I64" s="133"/>
      <c r="J64" s="12" t="s">
        <v>110</v>
      </c>
      <c r="K64" s="256">
        <f>K63*(1+L54)</f>
        <v>243.44</v>
      </c>
      <c r="L64" s="256"/>
      <c r="M64" s="72"/>
      <c r="N64" s="132"/>
    </row>
    <row r="65" spans="1:14">
      <c r="A65" s="4"/>
      <c r="B65" s="133"/>
      <c r="C65" s="133"/>
      <c r="D65" s="133"/>
      <c r="E65" s="133"/>
      <c r="F65" s="133"/>
      <c r="G65" s="133"/>
      <c r="H65" s="133"/>
      <c r="I65" s="133"/>
      <c r="J65" s="12"/>
      <c r="K65" s="134"/>
      <c r="L65" s="135"/>
      <c r="M65" s="72"/>
      <c r="N65" s="132"/>
    </row>
    <row r="66" spans="1:14">
      <c r="A66" s="4"/>
      <c r="B66" s="133"/>
      <c r="C66" s="133"/>
      <c r="D66" s="133"/>
      <c r="F66" s="136" t="s">
        <v>112</v>
      </c>
      <c r="H66" s="133"/>
      <c r="I66" s="133"/>
      <c r="J66" s="137" t="s">
        <v>113</v>
      </c>
      <c r="K66" s="256">
        <f>IF(C52=" ","0 ",C52*K64)</f>
        <v>0</v>
      </c>
      <c r="L66" s="256"/>
      <c r="M66" s="72"/>
      <c r="N66" s="132"/>
    </row>
    <row r="67" spans="1:14">
      <c r="A67" s="4"/>
      <c r="B67" s="253" t="s">
        <v>114</v>
      </c>
      <c r="C67" s="253"/>
      <c r="D67" s="253"/>
      <c r="E67" s="253"/>
      <c r="F67" s="137" t="s">
        <v>115</v>
      </c>
      <c r="G67" s="131"/>
      <c r="H67" s="131"/>
      <c r="I67" s="131"/>
      <c r="J67" s="138"/>
      <c r="K67" s="257"/>
      <c r="L67" s="257"/>
      <c r="M67" s="72"/>
      <c r="N67" s="132"/>
    </row>
    <row r="68" spans="1:14">
      <c r="A68" s="4"/>
      <c r="B68" s="131"/>
      <c r="C68" s="131"/>
      <c r="D68" s="131"/>
      <c r="F68" s="140" t="s">
        <v>116</v>
      </c>
      <c r="H68" s="131"/>
      <c r="I68" s="131"/>
      <c r="J68" s="137" t="s">
        <v>113</v>
      </c>
      <c r="K68" s="256" t="str">
        <f>IF(C53=" ","0 ",C53*K64)</f>
        <v xml:space="preserve">0 </v>
      </c>
      <c r="L68" s="256"/>
      <c r="M68" s="72"/>
      <c r="N68" s="132"/>
    </row>
    <row r="69" spans="1:14">
      <c r="A69" s="4"/>
      <c r="B69" s="131"/>
      <c r="C69" s="131"/>
      <c r="D69" s="131"/>
      <c r="E69" s="131"/>
      <c r="F69" s="131"/>
      <c r="G69" s="131"/>
      <c r="H69" s="131"/>
      <c r="I69" s="131"/>
      <c r="J69" s="137"/>
      <c r="K69" s="141"/>
      <c r="L69" s="139"/>
      <c r="M69" s="72"/>
      <c r="N69" s="132"/>
    </row>
    <row r="70" spans="1:14" ht="25.5" customHeight="1">
      <c r="A70" s="4"/>
      <c r="B70" s="258" t="s">
        <v>117</v>
      </c>
      <c r="C70" s="258"/>
      <c r="D70" s="258"/>
      <c r="E70" s="258"/>
      <c r="F70" s="258"/>
      <c r="G70" s="142" t="s">
        <v>118</v>
      </c>
      <c r="H70" s="143">
        <v>0.06</v>
      </c>
      <c r="I70" s="144"/>
      <c r="J70" s="137" t="s">
        <v>113</v>
      </c>
      <c r="K70" s="259">
        <f>H70*K66+H70*K68</f>
        <v>0</v>
      </c>
      <c r="L70" s="259"/>
      <c r="M70" s="72"/>
      <c r="N70" s="132"/>
    </row>
    <row r="71" spans="1:14">
      <c r="A71" s="4"/>
      <c r="B71" s="1"/>
      <c r="C71" s="1"/>
      <c r="D71" s="1"/>
      <c r="E71" s="1"/>
      <c r="F71" s="1"/>
      <c r="G71" s="145"/>
      <c r="H71" s="146"/>
      <c r="I71" s="146"/>
      <c r="J71" s="137"/>
      <c r="K71" s="147"/>
      <c r="L71" s="148"/>
      <c r="M71" s="72"/>
      <c r="N71" s="132"/>
    </row>
    <row r="72" spans="1:14">
      <c r="A72" s="4"/>
      <c r="B72" s="130"/>
      <c r="C72" s="130"/>
      <c r="D72" s="130"/>
      <c r="E72" s="130"/>
      <c r="F72" s="131"/>
      <c r="G72" s="145"/>
      <c r="H72" s="146"/>
      <c r="I72" s="146"/>
      <c r="J72" s="137"/>
      <c r="K72" s="147"/>
      <c r="L72" s="148"/>
      <c r="M72" s="72"/>
      <c r="N72" s="132"/>
    </row>
    <row r="73" spans="1:14">
      <c r="A73" s="4"/>
      <c r="B73" s="130"/>
      <c r="C73" s="130"/>
      <c r="D73" s="130"/>
      <c r="E73" s="130"/>
      <c r="F73" s="131"/>
      <c r="G73" s="145"/>
      <c r="H73" s="1"/>
      <c r="J73" s="137"/>
      <c r="K73" s="6"/>
      <c r="L73" s="1"/>
      <c r="M73" s="72"/>
      <c r="N73" s="132"/>
    </row>
    <row r="74" spans="1:14" ht="12.95" customHeight="1">
      <c r="A74" s="4"/>
      <c r="B74" s="260" t="s">
        <v>119</v>
      </c>
      <c r="C74" s="120" t="s">
        <v>120</v>
      </c>
      <c r="D74" s="261">
        <v>0</v>
      </c>
      <c r="E74" s="261"/>
      <c r="F74" s="131"/>
      <c r="G74" s="145"/>
      <c r="H74" s="1"/>
      <c r="J74" s="137"/>
      <c r="K74" s="6"/>
      <c r="L74" s="1"/>
      <c r="M74" s="72"/>
      <c r="N74" s="132"/>
    </row>
    <row r="75" spans="1:14">
      <c r="A75" s="4"/>
      <c r="B75" s="260"/>
      <c r="C75" s="120" t="s">
        <v>121</v>
      </c>
      <c r="D75" s="261">
        <f>C94</f>
        <v>0</v>
      </c>
      <c r="E75" s="261"/>
      <c r="F75" s="131"/>
      <c r="G75" s="145"/>
      <c r="H75" s="1"/>
      <c r="J75" s="137"/>
      <c r="K75" s="6"/>
      <c r="L75" s="1"/>
      <c r="M75" s="72"/>
      <c r="N75" s="132"/>
    </row>
    <row r="76" spans="1:14">
      <c r="A76" s="4"/>
      <c r="B76" s="130"/>
      <c r="C76" s="130"/>
      <c r="D76" s="130"/>
      <c r="E76" s="130"/>
      <c r="F76" s="131"/>
      <c r="G76" s="145"/>
      <c r="H76" s="1"/>
      <c r="J76" s="137"/>
      <c r="K76" s="6"/>
      <c r="L76" s="1"/>
      <c r="M76" s="72"/>
      <c r="N76" s="132"/>
    </row>
    <row r="77" spans="1:14">
      <c r="A77" s="4"/>
      <c r="B77" s="253" t="s">
        <v>122</v>
      </c>
      <c r="C77" s="253"/>
      <c r="D77" s="253"/>
      <c r="E77" s="253"/>
      <c r="F77" s="131"/>
      <c r="G77" s="145" t="s">
        <v>123</v>
      </c>
      <c r="H77" s="149">
        <v>0.05</v>
      </c>
      <c r="I77" s="146"/>
      <c r="J77" s="137" t="s">
        <v>113</v>
      </c>
      <c r="K77" s="262">
        <f t="shared" ref="K77:K78" si="4">D74*H77</f>
        <v>0</v>
      </c>
      <c r="L77" s="262"/>
      <c r="M77" s="72"/>
      <c r="N77" s="132"/>
    </row>
    <row r="78" spans="1:14">
      <c r="A78" s="4"/>
      <c r="B78" s="253" t="s">
        <v>124</v>
      </c>
      <c r="C78" s="253"/>
      <c r="D78" s="253"/>
      <c r="E78" s="253"/>
      <c r="F78" s="131"/>
      <c r="G78" s="145" t="s">
        <v>125</v>
      </c>
      <c r="H78" s="149">
        <v>0.05</v>
      </c>
      <c r="I78" s="146"/>
      <c r="J78" s="137" t="s">
        <v>113</v>
      </c>
      <c r="K78" s="263">
        <f t="shared" si="4"/>
        <v>0</v>
      </c>
      <c r="L78" s="263"/>
      <c r="M78" s="72"/>
      <c r="N78" s="132"/>
    </row>
    <row r="79" spans="1:14" ht="12.95" customHeight="1">
      <c r="A79" s="4"/>
      <c r="B79" s="258" t="s">
        <v>126</v>
      </c>
      <c r="C79" s="258"/>
      <c r="D79" s="258"/>
      <c r="E79" s="258"/>
      <c r="F79" s="258"/>
      <c r="G79" s="1"/>
      <c r="H79" s="1"/>
      <c r="J79" s="137" t="s">
        <v>113</v>
      </c>
      <c r="K79" s="264">
        <f>K77+K78</f>
        <v>0</v>
      </c>
      <c r="L79" s="264"/>
      <c r="M79" s="72"/>
      <c r="N79" s="132"/>
    </row>
    <row r="80" spans="1:14">
      <c r="A80" s="4"/>
      <c r="B80" s="72"/>
      <c r="C80" s="72"/>
      <c r="D80" s="72"/>
      <c r="E80" s="72"/>
      <c r="F80" s="72"/>
      <c r="G80" s="72"/>
      <c r="H80" s="72"/>
      <c r="I80" s="72"/>
      <c r="J80" s="150"/>
      <c r="K80" s="151"/>
      <c r="L80" s="72"/>
      <c r="M80" s="72"/>
      <c r="N80" s="132"/>
    </row>
    <row r="81" spans="1:16">
      <c r="A81" s="4"/>
      <c r="B81" s="1"/>
      <c r="C81" s="1"/>
      <c r="D81" s="1"/>
      <c r="E81" s="1"/>
      <c r="F81" s="72"/>
      <c r="G81" s="72"/>
      <c r="H81" s="72"/>
      <c r="I81" s="72"/>
      <c r="J81" s="150"/>
      <c r="K81" s="151"/>
      <c r="L81" s="72"/>
      <c r="M81" s="72"/>
      <c r="N81" s="132"/>
    </row>
    <row r="82" spans="1:16">
      <c r="A82" s="4"/>
      <c r="B82" s="1"/>
      <c r="C82" s="1"/>
      <c r="D82" s="1"/>
      <c r="E82" s="1"/>
      <c r="F82" s="72"/>
      <c r="G82" s="72"/>
      <c r="H82" s="72"/>
      <c r="I82" s="72"/>
      <c r="J82" s="150"/>
      <c r="K82" s="151"/>
      <c r="L82" s="72"/>
      <c r="M82" s="72"/>
      <c r="N82" s="132"/>
    </row>
    <row r="83" spans="1:16">
      <c r="A83" s="4"/>
      <c r="B83" s="265" t="s">
        <v>127</v>
      </c>
      <c r="C83" s="265"/>
      <c r="D83" s="265"/>
      <c r="E83" s="265"/>
      <c r="F83" s="265"/>
      <c r="G83" s="152"/>
      <c r="H83" s="152"/>
      <c r="I83" s="152"/>
      <c r="J83" s="137" t="s">
        <v>113</v>
      </c>
      <c r="K83" s="266">
        <f>K70+K79</f>
        <v>0</v>
      </c>
      <c r="L83" s="266"/>
      <c r="M83" s="72"/>
      <c r="N83" s="132"/>
    </row>
    <row r="84" spans="1:16">
      <c r="A84" s="4"/>
      <c r="B84" s="1"/>
      <c r="C84" s="1"/>
      <c r="D84" s="1"/>
      <c r="E84" s="1"/>
      <c r="F84" s="1"/>
      <c r="G84" s="1"/>
      <c r="H84" s="1"/>
      <c r="J84" s="1"/>
      <c r="K84" s="6"/>
      <c r="L84" s="1"/>
      <c r="M84" s="1"/>
      <c r="N84" s="7"/>
    </row>
    <row r="85" spans="1:16">
      <c r="A85" s="4"/>
      <c r="B85" s="1"/>
      <c r="C85" s="1"/>
      <c r="D85" s="1"/>
      <c r="E85" s="1"/>
      <c r="F85" s="1"/>
      <c r="G85" s="1"/>
      <c r="H85" s="1"/>
      <c r="J85" s="1"/>
      <c r="K85" s="267"/>
      <c r="L85" s="267"/>
      <c r="M85" s="1"/>
      <c r="N85" s="7"/>
    </row>
    <row r="86" spans="1:16">
      <c r="A86" s="4"/>
      <c r="B86" s="1"/>
      <c r="C86" s="1"/>
      <c r="D86" s="1"/>
      <c r="E86" s="1"/>
      <c r="F86" s="1"/>
      <c r="G86" s="1"/>
      <c r="H86" s="1"/>
      <c r="J86" s="1"/>
      <c r="K86" s="268"/>
      <c r="L86" s="268"/>
      <c r="M86" s="1"/>
      <c r="N86" s="7"/>
    </row>
    <row r="87" spans="1:16">
      <c r="A87" s="4"/>
      <c r="B87" s="265" t="s">
        <v>128</v>
      </c>
      <c r="C87" s="265"/>
      <c r="D87" s="265"/>
      <c r="E87" s="265"/>
      <c r="F87" s="265"/>
      <c r="G87" s="1"/>
      <c r="H87" s="1"/>
      <c r="J87" s="1"/>
      <c r="K87" s="6"/>
      <c r="L87" s="1"/>
      <c r="M87" s="1"/>
      <c r="N87" s="7"/>
    </row>
    <row r="88" spans="1:16">
      <c r="A88" s="4"/>
      <c r="B88" s="1" t="s">
        <v>129</v>
      </c>
      <c r="C88" s="153">
        <f>D36+D45</f>
        <v>0</v>
      </c>
      <c r="D88" s="1"/>
      <c r="E88" s="1"/>
      <c r="F88" s="1"/>
      <c r="G88" s="1"/>
      <c r="H88" s="1"/>
      <c r="J88" s="1"/>
      <c r="K88" s="6"/>
      <c r="L88" s="1"/>
      <c r="M88" s="1"/>
      <c r="N88" s="7"/>
    </row>
    <row r="89" spans="1:16">
      <c r="A89" s="4"/>
      <c r="B89" s="1" t="s">
        <v>130</v>
      </c>
      <c r="C89" s="154">
        <f>D36</f>
        <v>0</v>
      </c>
      <c r="D89" s="1"/>
      <c r="E89" s="1"/>
      <c r="F89" s="1"/>
      <c r="G89" s="1"/>
      <c r="H89" s="1"/>
      <c r="J89" s="1"/>
      <c r="K89" s="6"/>
      <c r="L89" s="1"/>
      <c r="M89" s="1"/>
      <c r="N89" s="7"/>
    </row>
    <row r="90" spans="1:16">
      <c r="A90" s="4"/>
      <c r="B90" s="1" t="s">
        <v>131</v>
      </c>
      <c r="C90" s="154">
        <f>D45</f>
        <v>0</v>
      </c>
      <c r="D90" s="1"/>
      <c r="E90" s="1"/>
      <c r="F90" s="1"/>
      <c r="G90" s="1"/>
      <c r="H90" s="1"/>
      <c r="J90" s="1"/>
      <c r="K90" s="6"/>
      <c r="L90" s="1"/>
      <c r="M90" s="1"/>
      <c r="N90" s="7"/>
    </row>
    <row r="91" spans="1:16">
      <c r="A91" s="4"/>
      <c r="B91" s="1"/>
      <c r="C91" s="155"/>
      <c r="D91" s="1"/>
      <c r="E91" s="1"/>
      <c r="F91" s="1"/>
      <c r="G91" s="1"/>
      <c r="H91" s="1"/>
      <c r="J91" s="1"/>
      <c r="K91" s="6"/>
      <c r="L91" s="1"/>
      <c r="M91" s="1"/>
      <c r="N91" s="7"/>
    </row>
    <row r="92" spans="1:16">
      <c r="A92" s="4"/>
      <c r="B92" s="1" t="s">
        <v>132</v>
      </c>
      <c r="C92" s="269"/>
      <c r="D92" s="269"/>
      <c r="E92" s="270"/>
      <c r="F92" s="270"/>
      <c r="G92" s="1"/>
      <c r="H92" s="1"/>
      <c r="J92" s="1"/>
      <c r="K92" s="6"/>
      <c r="L92" s="1"/>
      <c r="M92" s="1"/>
      <c r="N92" s="7"/>
    </row>
    <row r="93" spans="1:16">
      <c r="A93" s="4"/>
      <c r="B93" s="1" t="s">
        <v>133</v>
      </c>
      <c r="C93" s="269">
        <f>IF(C88=0,0,C92/C88*C89)</f>
        <v>0</v>
      </c>
      <c r="D93" s="269"/>
      <c r="E93" s="1"/>
      <c r="F93" s="1"/>
      <c r="G93" s="1"/>
      <c r="H93" s="1"/>
      <c r="J93" s="1"/>
      <c r="K93" s="6"/>
      <c r="L93" s="1"/>
      <c r="M93" s="1"/>
      <c r="N93" s="7"/>
    </row>
    <row r="94" spans="1:16">
      <c r="A94" s="4"/>
      <c r="B94" s="1" t="s">
        <v>134</v>
      </c>
      <c r="C94" s="269">
        <f>IF(C88=0,0,C92/C88*C90)</f>
        <v>0</v>
      </c>
      <c r="D94" s="269"/>
      <c r="E94" s="1"/>
      <c r="F94" s="1"/>
      <c r="G94" s="1"/>
      <c r="H94" s="1"/>
      <c r="J94" s="1"/>
      <c r="K94" s="6"/>
      <c r="L94" s="1"/>
      <c r="M94" s="1"/>
      <c r="N94" s="7"/>
    </row>
    <row r="95" spans="1:16" s="156" customFormat="1">
      <c r="A95" s="124"/>
      <c r="B95" s="125"/>
      <c r="C95" s="271"/>
      <c r="D95" s="271"/>
      <c r="E95" s="125"/>
      <c r="F95" s="125"/>
      <c r="G95" s="125"/>
      <c r="H95" s="125"/>
      <c r="I95" s="125"/>
      <c r="J95" s="125"/>
      <c r="K95" s="126"/>
      <c r="L95" s="125"/>
      <c r="M95" s="125"/>
      <c r="N95" s="127"/>
      <c r="O95" s="61"/>
      <c r="P95" s="61"/>
    </row>
  </sheetData>
  <sheetProtection sheet="1"/>
  <mergeCells count="73">
    <mergeCell ref="B87:F87"/>
    <mergeCell ref="C92:D92"/>
    <mergeCell ref="E92:F92"/>
    <mergeCell ref="C93:D93"/>
    <mergeCell ref="C94:D94"/>
    <mergeCell ref="C95:D95"/>
    <mergeCell ref="B79:F79"/>
    <mergeCell ref="K79:L79"/>
    <mergeCell ref="B83:F83"/>
    <mergeCell ref="K83:L83"/>
    <mergeCell ref="K85:L85"/>
    <mergeCell ref="K86:L86"/>
    <mergeCell ref="B74:B75"/>
    <mergeCell ref="D74:E74"/>
    <mergeCell ref="D75:E75"/>
    <mergeCell ref="B77:E77"/>
    <mergeCell ref="K77:L77"/>
    <mergeCell ref="B78:E78"/>
    <mergeCell ref="K78:L78"/>
    <mergeCell ref="K66:L66"/>
    <mergeCell ref="B67:E67"/>
    <mergeCell ref="K67:L67"/>
    <mergeCell ref="K68:L68"/>
    <mergeCell ref="B70:F70"/>
    <mergeCell ref="K70:L70"/>
    <mergeCell ref="B59:C59"/>
    <mergeCell ref="D59:M59"/>
    <mergeCell ref="B63:G63"/>
    <mergeCell ref="K63:L63"/>
    <mergeCell ref="B64:G64"/>
    <mergeCell ref="K64:L64"/>
    <mergeCell ref="F42:G42"/>
    <mergeCell ref="C47:D47"/>
    <mergeCell ref="C48:D48"/>
    <mergeCell ref="B51:C51"/>
    <mergeCell ref="H54:K54"/>
    <mergeCell ref="B56:N56"/>
    <mergeCell ref="L36:N36"/>
    <mergeCell ref="L37:N37"/>
    <mergeCell ref="L38:N38"/>
    <mergeCell ref="B39:D40"/>
    <mergeCell ref="K40:K41"/>
    <mergeCell ref="L40:L41"/>
    <mergeCell ref="B30:D30"/>
    <mergeCell ref="F30:H30"/>
    <mergeCell ref="L32:N32"/>
    <mergeCell ref="L33:N33"/>
    <mergeCell ref="L34:N34"/>
    <mergeCell ref="L35:N35"/>
    <mergeCell ref="B20:C20"/>
    <mergeCell ref="B22:C22"/>
    <mergeCell ref="B23:C23"/>
    <mergeCell ref="B24:C24"/>
    <mergeCell ref="B25:C25"/>
    <mergeCell ref="F29:G29"/>
    <mergeCell ref="B14:C14"/>
    <mergeCell ref="B15:C15"/>
    <mergeCell ref="B18:C18"/>
    <mergeCell ref="F18:G18"/>
    <mergeCell ref="B19:D19"/>
    <mergeCell ref="F19:H19"/>
    <mergeCell ref="B8:H8"/>
    <mergeCell ref="B9:C9"/>
    <mergeCell ref="B10:C10"/>
    <mergeCell ref="B11:C11"/>
    <mergeCell ref="B12:C12"/>
    <mergeCell ref="B13:C13"/>
    <mergeCell ref="B1:N1"/>
    <mergeCell ref="B2:C2"/>
    <mergeCell ref="B3:C3"/>
    <mergeCell ref="D3:M3"/>
    <mergeCell ref="B5:H5"/>
    <mergeCell ref="B7:C7"/>
  </mergeCells>
  <pageMargins left="0.15763888888888888" right="0" top="0.55138888888888893" bottom="0.27569444444444446" header="0.51180555555555551" footer="0.51180555555555551"/>
  <pageSetup paperSize="9" scale="96" firstPageNumber="0" orientation="portrait" horizontalDpi="300" verticalDpi="300"/>
  <headerFooter alignWithMargins="0"/>
  <rowBreaks count="1" manualBreakCount="1">
    <brk id="55" max="16383" man="1"/>
  </rowBreaks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25" zoomScale="137" zoomScaleNormal="137" workbookViewId="0">
      <selection activeCell="B11" sqref="B11"/>
    </sheetView>
  </sheetViews>
  <sheetFormatPr defaultColWidth="9" defaultRowHeight="12.75"/>
  <cols>
    <col min="1" max="1" width="3.28515625" style="157" customWidth="1"/>
    <col min="2" max="2" width="39" style="158" customWidth="1"/>
    <col min="3" max="3" width="5.7109375" style="158" customWidth="1"/>
    <col min="4" max="8" width="5.7109375" style="157" customWidth="1"/>
    <col min="9" max="9" width="7.5703125" style="157" customWidth="1"/>
    <col min="10" max="10" width="9" style="1" customWidth="1"/>
  </cols>
  <sheetData>
    <row r="1" spans="1:9" ht="20.25">
      <c r="A1" s="272" t="s">
        <v>0</v>
      </c>
      <c r="B1" s="272"/>
      <c r="C1" s="272"/>
      <c r="D1" s="272"/>
      <c r="E1" s="272"/>
      <c r="F1" s="272"/>
      <c r="G1" s="272"/>
      <c r="H1" s="272"/>
      <c r="I1" s="159"/>
    </row>
    <row r="2" spans="1:9" ht="15.75">
      <c r="A2" s="160"/>
      <c r="B2" s="161"/>
      <c r="C2" s="161"/>
      <c r="D2" s="161"/>
      <c r="E2" s="161"/>
      <c r="F2" s="161"/>
      <c r="G2" s="161"/>
      <c r="H2" s="161"/>
      <c r="I2" s="162"/>
    </row>
    <row r="3" spans="1:9">
      <c r="A3" s="273"/>
      <c r="B3" s="273"/>
      <c r="C3" s="274"/>
      <c r="D3" s="274"/>
      <c r="E3" s="72"/>
      <c r="F3" s="72"/>
      <c r="G3" s="151"/>
      <c r="H3" s="72"/>
      <c r="I3" s="132"/>
    </row>
    <row r="4" spans="1:9" ht="27" customHeight="1">
      <c r="A4" s="273" t="s">
        <v>1</v>
      </c>
      <c r="B4" s="273"/>
      <c r="C4" s="275">
        <f>'COSTO COSTR_'!D3</f>
        <v>0</v>
      </c>
      <c r="D4" s="275"/>
      <c r="E4" s="275"/>
      <c r="F4" s="275"/>
      <c r="G4" s="275"/>
      <c r="H4" s="275"/>
      <c r="I4" s="163"/>
    </row>
    <row r="5" spans="1:9">
      <c r="A5" s="164"/>
      <c r="B5" s="165"/>
      <c r="C5" s="12"/>
      <c r="D5" s="12"/>
      <c r="E5" s="12"/>
      <c r="F5" s="12"/>
      <c r="G5" s="134"/>
      <c r="H5" s="12"/>
      <c r="I5" s="163"/>
    </row>
    <row r="6" spans="1:9">
      <c r="A6" s="276" t="s">
        <v>135</v>
      </c>
      <c r="B6" s="276"/>
      <c r="C6" s="276"/>
      <c r="D6" s="276"/>
      <c r="E6" s="276"/>
      <c r="F6" s="276"/>
      <c r="G6" s="276"/>
      <c r="H6" s="72"/>
      <c r="I6" s="132"/>
    </row>
    <row r="7" spans="1:9">
      <c r="A7" s="166"/>
      <c r="B7" s="12"/>
      <c r="C7" s="12"/>
      <c r="D7" s="12"/>
      <c r="E7" s="12"/>
      <c r="F7" s="12"/>
      <c r="G7" s="151"/>
      <c r="H7" s="72"/>
      <c r="I7" s="132"/>
    </row>
    <row r="8" spans="1:9">
      <c r="A8" s="167"/>
      <c r="B8" s="277" t="s">
        <v>136</v>
      </c>
      <c r="C8" s="277"/>
      <c r="D8" s="277"/>
      <c r="E8" s="277"/>
      <c r="F8" s="277"/>
      <c r="G8" s="277"/>
      <c r="H8" s="168"/>
      <c r="I8" s="132"/>
    </row>
    <row r="9" spans="1:9">
      <c r="A9" s="169"/>
      <c r="B9" s="170" t="s">
        <v>137</v>
      </c>
      <c r="C9" s="171" t="s">
        <v>138</v>
      </c>
      <c r="D9" s="171" t="s">
        <v>139</v>
      </c>
      <c r="E9" s="171" t="s">
        <v>140</v>
      </c>
      <c r="F9" s="171" t="s">
        <v>141</v>
      </c>
      <c r="G9" s="172" t="s">
        <v>142</v>
      </c>
      <c r="H9" s="172" t="s">
        <v>143</v>
      </c>
      <c r="I9" s="132"/>
    </row>
    <row r="10" spans="1:9" ht="23.1" customHeight="1">
      <c r="A10" s="173">
        <v>1</v>
      </c>
      <c r="B10" s="174" t="s">
        <v>144</v>
      </c>
      <c r="C10" s="175">
        <v>5.98</v>
      </c>
      <c r="D10" s="175">
        <v>4.4800000000000004</v>
      </c>
      <c r="E10" s="175">
        <v>5.45</v>
      </c>
      <c r="F10" s="175">
        <v>5.98</v>
      </c>
      <c r="G10" s="175">
        <v>7.47</v>
      </c>
      <c r="H10" s="175">
        <v>5.98</v>
      </c>
      <c r="I10" s="132"/>
    </row>
    <row r="11" spans="1:9" ht="23.1" customHeight="1">
      <c r="A11" s="173">
        <v>2</v>
      </c>
      <c r="B11" s="174" t="s">
        <v>145</v>
      </c>
      <c r="C11" s="175">
        <v>6.2</v>
      </c>
      <c r="D11" s="175">
        <v>4.8600000000000003</v>
      </c>
      <c r="E11" s="175">
        <v>6.65</v>
      </c>
      <c r="F11" s="175">
        <v>6.2</v>
      </c>
      <c r="G11" s="175">
        <v>7.47</v>
      </c>
      <c r="H11" s="175">
        <v>6.2</v>
      </c>
      <c r="I11" s="132"/>
    </row>
    <row r="12" spans="1:9" ht="23.1" customHeight="1">
      <c r="A12" s="173">
        <v>3</v>
      </c>
      <c r="B12" s="174" t="s">
        <v>146</v>
      </c>
      <c r="C12" s="175">
        <v>6.35</v>
      </c>
      <c r="D12" s="175">
        <v>5.6</v>
      </c>
      <c r="E12" s="175">
        <v>7.47</v>
      </c>
      <c r="F12" s="175">
        <v>7.47</v>
      </c>
      <c r="G12" s="175">
        <v>7.47</v>
      </c>
      <c r="H12" s="175">
        <v>6.35</v>
      </c>
      <c r="I12" s="132"/>
    </row>
    <row r="13" spans="1:9" ht="23.1" customHeight="1">
      <c r="A13" s="173">
        <v>4</v>
      </c>
      <c r="B13" s="174" t="s">
        <v>147</v>
      </c>
      <c r="C13" s="175">
        <v>1.49</v>
      </c>
      <c r="D13" s="175">
        <v>1.49</v>
      </c>
      <c r="E13" s="175">
        <v>1.49</v>
      </c>
      <c r="F13" s="175">
        <v>1.49</v>
      </c>
      <c r="G13" s="175">
        <v>7.47</v>
      </c>
      <c r="H13" s="175">
        <v>0</v>
      </c>
      <c r="I13" s="132"/>
    </row>
    <row r="14" spans="1:9" ht="23.1" customHeight="1">
      <c r="A14" s="173">
        <v>5</v>
      </c>
      <c r="B14" s="174" t="s">
        <v>148</v>
      </c>
      <c r="C14" s="175">
        <v>6.87</v>
      </c>
      <c r="D14" s="175">
        <v>7.47</v>
      </c>
      <c r="E14" s="175">
        <v>7.47</v>
      </c>
      <c r="F14" s="175">
        <v>7.47</v>
      </c>
      <c r="G14" s="175">
        <v>7.47</v>
      </c>
      <c r="H14" s="175">
        <v>5.75</v>
      </c>
      <c r="I14" s="132"/>
    </row>
    <row r="15" spans="1:9" ht="23.1" customHeight="1">
      <c r="A15" s="173">
        <v>6</v>
      </c>
      <c r="B15" s="174" t="s">
        <v>149</v>
      </c>
      <c r="C15" s="175">
        <v>7.47</v>
      </c>
      <c r="D15" s="175">
        <v>5.23</v>
      </c>
      <c r="E15" s="175">
        <v>5.98</v>
      </c>
      <c r="F15" s="175">
        <v>5.98</v>
      </c>
      <c r="G15" s="175">
        <v>7.47</v>
      </c>
      <c r="H15" s="175">
        <v>0</v>
      </c>
      <c r="I15" s="132"/>
    </row>
    <row r="16" spans="1:9" ht="23.1" customHeight="1">
      <c r="A16" s="173">
        <v>7</v>
      </c>
      <c r="B16" s="174" t="s">
        <v>150</v>
      </c>
      <c r="C16" s="175">
        <v>2.99</v>
      </c>
      <c r="D16" s="175">
        <v>2.99</v>
      </c>
      <c r="E16" s="175">
        <v>4.4800000000000004</v>
      </c>
      <c r="F16" s="175">
        <v>5.23</v>
      </c>
      <c r="G16" s="175">
        <v>7.47</v>
      </c>
      <c r="H16" s="175">
        <v>5.23</v>
      </c>
      <c r="I16" s="132"/>
    </row>
    <row r="17" spans="1:9" ht="23.1" customHeight="1">
      <c r="A17" s="173">
        <v>8</v>
      </c>
      <c r="B17" s="174" t="s">
        <v>151</v>
      </c>
      <c r="C17" s="175">
        <v>1.49</v>
      </c>
      <c r="D17" s="175">
        <v>1.1200000000000001</v>
      </c>
      <c r="E17" s="175">
        <v>1.1200000000000001</v>
      </c>
      <c r="F17" s="175">
        <v>1.1200000000000001</v>
      </c>
      <c r="G17" s="175">
        <v>1.1200000000000001</v>
      </c>
      <c r="H17" s="175">
        <v>4.4800000000000004</v>
      </c>
      <c r="I17" s="132"/>
    </row>
    <row r="18" spans="1:9" ht="23.1" customHeight="1">
      <c r="A18" s="173">
        <v>9</v>
      </c>
      <c r="B18" s="174" t="s">
        <v>152</v>
      </c>
      <c r="C18" s="175">
        <v>1.49</v>
      </c>
      <c r="D18" s="175">
        <v>1.49</v>
      </c>
      <c r="E18" s="175">
        <v>1.49</v>
      </c>
      <c r="F18" s="175">
        <v>1.49</v>
      </c>
      <c r="G18" s="175">
        <v>1.49</v>
      </c>
      <c r="H18" s="175">
        <v>3.74</v>
      </c>
      <c r="I18" s="132"/>
    </row>
    <row r="19" spans="1:9" ht="23.1" customHeight="1">
      <c r="A19" s="173">
        <v>10</v>
      </c>
      <c r="B19" s="174" t="s">
        <v>153</v>
      </c>
      <c r="C19" s="175">
        <v>1.49</v>
      </c>
      <c r="D19" s="175">
        <v>1.49</v>
      </c>
      <c r="E19" s="175">
        <v>1.49</v>
      </c>
      <c r="F19" s="175">
        <v>1.49</v>
      </c>
      <c r="G19" s="175">
        <v>1.49</v>
      </c>
      <c r="H19" s="175">
        <v>1.49</v>
      </c>
      <c r="I19" s="132"/>
    </row>
    <row r="20" spans="1:9">
      <c r="A20" s="176"/>
      <c r="B20" s="72"/>
      <c r="C20" s="72"/>
      <c r="D20" s="72"/>
      <c r="E20" s="72"/>
      <c r="F20" s="72"/>
      <c r="G20" s="151"/>
      <c r="H20" s="72"/>
      <c r="I20" s="132"/>
    </row>
    <row r="21" spans="1:9">
      <c r="A21" s="177" t="s">
        <v>154</v>
      </c>
      <c r="B21" s="178" t="s">
        <v>155</v>
      </c>
      <c r="C21" s="72"/>
      <c r="D21" s="179"/>
      <c r="E21" s="180"/>
      <c r="F21" s="181"/>
      <c r="G21" s="151"/>
      <c r="H21" s="72"/>
      <c r="I21" s="132"/>
    </row>
    <row r="22" spans="1:9">
      <c r="A22" s="177"/>
      <c r="B22" s="72"/>
      <c r="C22" s="72"/>
      <c r="D22" s="182"/>
      <c r="E22" s="180"/>
      <c r="F22" s="181"/>
      <c r="G22" s="72"/>
      <c r="H22" s="72"/>
      <c r="I22" s="132"/>
    </row>
    <row r="23" spans="1:9">
      <c r="A23" s="177" t="s">
        <v>154</v>
      </c>
      <c r="B23" s="178" t="s">
        <v>156</v>
      </c>
      <c r="C23" s="72"/>
      <c r="D23" s="179"/>
      <c r="E23" s="180"/>
      <c r="F23" s="181"/>
      <c r="G23" s="151"/>
      <c r="H23" s="72"/>
      <c r="I23" s="132"/>
    </row>
    <row r="24" spans="1:9">
      <c r="A24" s="167"/>
      <c r="B24" s="150"/>
      <c r="C24" s="150"/>
      <c r="D24" s="72"/>
      <c r="E24" s="72"/>
      <c r="F24" s="72" t="s">
        <v>157</v>
      </c>
      <c r="G24" s="72"/>
      <c r="H24" s="72"/>
      <c r="I24" s="132"/>
    </row>
    <row r="25" spans="1:9" ht="12.95" customHeight="1">
      <c r="A25" s="177" t="s">
        <v>154</v>
      </c>
      <c r="B25" s="178" t="s">
        <v>158</v>
      </c>
      <c r="C25" s="72" t="s">
        <v>159</v>
      </c>
      <c r="D25" s="278"/>
      <c r="E25" s="278"/>
      <c r="F25" s="181"/>
      <c r="G25" s="151"/>
      <c r="H25" s="72"/>
      <c r="I25" s="132"/>
    </row>
    <row r="26" spans="1:9">
      <c r="A26" s="183"/>
      <c r="B26" s="72"/>
      <c r="C26" s="72"/>
      <c r="D26" s="180"/>
      <c r="E26" s="180"/>
      <c r="F26" s="181"/>
      <c r="G26" s="72"/>
      <c r="H26" s="72"/>
      <c r="I26" s="132"/>
    </row>
    <row r="27" spans="1:9">
      <c r="A27" s="177" t="s">
        <v>154</v>
      </c>
      <c r="B27" s="178" t="s">
        <v>160</v>
      </c>
      <c r="C27" s="72" t="s">
        <v>161</v>
      </c>
      <c r="D27" s="278"/>
      <c r="E27" s="278"/>
      <c r="F27" s="181"/>
      <c r="G27" s="151"/>
      <c r="H27" s="72"/>
      <c r="I27" s="132"/>
    </row>
    <row r="28" spans="1:9">
      <c r="A28" s="177"/>
      <c r="B28" s="72"/>
      <c r="C28" s="72"/>
      <c r="D28" s="180"/>
      <c r="E28" s="180"/>
      <c r="F28" s="181"/>
      <c r="G28" s="151"/>
      <c r="H28" s="72"/>
      <c r="I28" s="132"/>
    </row>
    <row r="29" spans="1:9">
      <c r="A29" s="177" t="s">
        <v>154</v>
      </c>
      <c r="B29" s="178" t="s">
        <v>162</v>
      </c>
      <c r="C29" s="72" t="s">
        <v>113</v>
      </c>
      <c r="D29" s="279">
        <f>D27*D25</f>
        <v>0</v>
      </c>
      <c r="E29" s="279"/>
      <c r="F29" s="181"/>
      <c r="G29" s="151"/>
      <c r="H29" s="72"/>
      <c r="I29" s="132"/>
    </row>
    <row r="30" spans="1:9">
      <c r="A30" s="184"/>
      <c r="B30" s="72"/>
      <c r="C30" s="72"/>
      <c r="D30" s="72"/>
      <c r="E30" s="72"/>
      <c r="F30" s="72"/>
      <c r="G30" s="151"/>
      <c r="H30" s="72"/>
      <c r="I30" s="132"/>
    </row>
    <row r="31" spans="1:9">
      <c r="A31" s="4"/>
      <c r="B31" s="1"/>
      <c r="C31" s="1"/>
      <c r="D31" s="1"/>
      <c r="E31" s="1"/>
      <c r="F31" s="1"/>
      <c r="G31" s="6"/>
      <c r="H31" s="1"/>
      <c r="I31" s="7"/>
    </row>
    <row r="32" spans="1:9">
      <c r="A32" s="167"/>
      <c r="I32" s="185"/>
    </row>
    <row r="33" spans="1:9">
      <c r="A33" s="167"/>
      <c r="I33" s="185"/>
    </row>
    <row r="34" spans="1:9">
      <c r="A34" s="167"/>
      <c r="I34" s="185"/>
    </row>
    <row r="35" spans="1:9">
      <c r="A35" s="167"/>
      <c r="I35" s="185"/>
    </row>
    <row r="36" spans="1:9">
      <c r="A36" s="167"/>
      <c r="I36" s="185"/>
    </row>
    <row r="37" spans="1:9">
      <c r="A37" s="167"/>
      <c r="I37" s="185"/>
    </row>
    <row r="38" spans="1:9">
      <c r="A38" s="167"/>
      <c r="I38" s="185"/>
    </row>
    <row r="39" spans="1:9">
      <c r="A39" s="167"/>
      <c r="I39" s="185"/>
    </row>
    <row r="40" spans="1:9">
      <c r="A40" s="167"/>
      <c r="I40" s="185"/>
    </row>
    <row r="41" spans="1:9">
      <c r="A41" s="167"/>
      <c r="I41" s="185"/>
    </row>
    <row r="42" spans="1:9">
      <c r="A42" s="167"/>
      <c r="I42" s="185"/>
    </row>
    <row r="43" spans="1:9">
      <c r="A43" s="167"/>
      <c r="I43" s="185"/>
    </row>
    <row r="44" spans="1:9">
      <c r="A44" s="167"/>
      <c r="I44" s="185"/>
    </row>
    <row r="45" spans="1:9">
      <c r="A45" s="186"/>
      <c r="B45" s="187"/>
      <c r="C45" s="187"/>
      <c r="D45" s="188"/>
      <c r="E45" s="188"/>
      <c r="F45" s="188"/>
      <c r="G45" s="188"/>
      <c r="H45" s="188"/>
      <c r="I45" s="189"/>
    </row>
  </sheetData>
  <sheetProtection selectLockedCells="1" selectUnlockedCells="1"/>
  <mergeCells count="10">
    <mergeCell ref="B8:G8"/>
    <mergeCell ref="D25:E25"/>
    <mergeCell ref="D27:E27"/>
    <mergeCell ref="D29:E29"/>
    <mergeCell ref="A1:H1"/>
    <mergeCell ref="A3:B3"/>
    <mergeCell ref="C3:D3"/>
    <mergeCell ref="A4:B4"/>
    <mergeCell ref="C4:H4"/>
    <mergeCell ref="A6:G6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topLeftCell="A4" zoomScale="137" zoomScaleNormal="137" workbookViewId="0">
      <selection activeCell="C21" sqref="C21"/>
    </sheetView>
  </sheetViews>
  <sheetFormatPr defaultColWidth="9" defaultRowHeight="12.75"/>
  <cols>
    <col min="1" max="1" width="2.7109375" customWidth="1"/>
    <col min="2" max="2" width="48.7109375" customWidth="1"/>
    <col min="3" max="3" width="12.5703125" customWidth="1"/>
    <col min="4" max="4" width="9" customWidth="1"/>
    <col min="5" max="5" width="9.5703125" customWidth="1"/>
  </cols>
  <sheetData>
    <row r="1" spans="1:5">
      <c r="A1" s="190"/>
      <c r="B1" s="191"/>
      <c r="C1" s="192"/>
      <c r="D1" s="192"/>
      <c r="E1" s="159"/>
    </row>
    <row r="2" spans="1:5">
      <c r="A2" s="193"/>
      <c r="B2" s="194"/>
      <c r="E2" s="162"/>
    </row>
    <row r="3" spans="1:5">
      <c r="A3" s="193"/>
      <c r="B3" s="194"/>
      <c r="E3" s="195"/>
    </row>
    <row r="4" spans="1:5">
      <c r="A4" s="193"/>
      <c r="B4" s="194"/>
      <c r="E4" s="195"/>
    </row>
    <row r="5" spans="1:5">
      <c r="A5" s="193"/>
      <c r="B5" s="194"/>
      <c r="E5" s="195"/>
    </row>
    <row r="6" spans="1:5">
      <c r="A6" s="193"/>
      <c r="B6" s="194"/>
      <c r="E6" s="195"/>
    </row>
    <row r="7" spans="1:5" ht="18.75" customHeight="1">
      <c r="A7" s="193"/>
      <c r="B7" s="196">
        <f>'COSTO COSTR_'!D3</f>
        <v>0</v>
      </c>
      <c r="D7" s="197"/>
      <c r="E7" s="198"/>
    </row>
    <row r="8" spans="1:5">
      <c r="A8" s="193"/>
      <c r="E8" s="198"/>
    </row>
    <row r="9" spans="1:5">
      <c r="A9" s="193"/>
      <c r="B9" s="199"/>
      <c r="E9" s="162"/>
    </row>
    <row r="10" spans="1:5">
      <c r="A10" s="193"/>
      <c r="E10" s="162"/>
    </row>
    <row r="11" spans="1:5" ht="27">
      <c r="A11" s="200" t="s">
        <v>163</v>
      </c>
      <c r="B11" s="201"/>
      <c r="E11" s="162"/>
    </row>
    <row r="12" spans="1:5">
      <c r="A12" s="202"/>
      <c r="E12" s="162"/>
    </row>
    <row r="13" spans="1:5">
      <c r="A13" s="203">
        <v>1</v>
      </c>
      <c r="B13" s="204" t="s">
        <v>164</v>
      </c>
      <c r="C13" s="205">
        <f>'COSTO COSTR_'!K83</f>
        <v>0</v>
      </c>
      <c r="E13" s="162"/>
    </row>
    <row r="14" spans="1:5">
      <c r="A14" s="206"/>
      <c r="C14" s="207"/>
      <c r="E14" s="162"/>
    </row>
    <row r="15" spans="1:5">
      <c r="A15" s="203">
        <v>2</v>
      </c>
      <c r="B15" t="s">
        <v>165</v>
      </c>
      <c r="C15" s="205">
        <f>'ONERI URBAN_'!D29</f>
        <v>0</v>
      </c>
      <c r="E15" s="162"/>
    </row>
    <row r="16" spans="1:5">
      <c r="A16" s="202"/>
      <c r="E16" s="162"/>
    </row>
    <row r="17" spans="1:5">
      <c r="A17" s="202"/>
      <c r="C17" t="s">
        <v>166</v>
      </c>
      <c r="E17" s="162"/>
    </row>
    <row r="18" spans="1:5" ht="15.75">
      <c r="A18" s="208" t="s">
        <v>138</v>
      </c>
      <c r="B18" s="209" t="s">
        <v>167</v>
      </c>
      <c r="C18" s="210">
        <f>SUM(C13:C17)</f>
        <v>0</v>
      </c>
      <c r="E18" s="162"/>
    </row>
    <row r="19" spans="1:5" ht="15.75">
      <c r="A19" s="208"/>
      <c r="B19" s="209"/>
      <c r="C19" s="210"/>
      <c r="E19" s="162"/>
    </row>
    <row r="20" spans="1:5" ht="15.75">
      <c r="A20" s="208"/>
      <c r="B20" s="211"/>
      <c r="C20" s="210"/>
      <c r="E20" s="162"/>
    </row>
    <row r="21" spans="1:5">
      <c r="A21" s="202"/>
      <c r="E21" s="162"/>
    </row>
    <row r="22" spans="1:5">
      <c r="A22" s="202"/>
      <c r="B22" s="212"/>
      <c r="E22" s="162"/>
    </row>
    <row r="23" spans="1:5">
      <c r="A23" s="206"/>
      <c r="B23" s="213"/>
      <c r="C23" s="214"/>
      <c r="E23" s="162"/>
    </row>
    <row r="24" spans="1:5">
      <c r="A24" s="206"/>
      <c r="B24" s="84"/>
      <c r="C24" s="214"/>
      <c r="E24" s="162"/>
    </row>
    <row r="25" spans="1:5">
      <c r="A25" s="206"/>
      <c r="C25" s="214"/>
      <c r="E25" s="162"/>
    </row>
    <row r="26" spans="1:5">
      <c r="A26" s="202"/>
      <c r="C26" s="215"/>
      <c r="E26" s="162"/>
    </row>
    <row r="27" spans="1:5" ht="14.25">
      <c r="A27" s="208"/>
      <c r="B27" s="209"/>
      <c r="C27" s="216"/>
      <c r="D27" s="217"/>
      <c r="E27" s="162"/>
    </row>
    <row r="28" spans="1:5">
      <c r="A28" s="202"/>
      <c r="E28" s="162"/>
    </row>
    <row r="29" spans="1:5">
      <c r="A29" s="202"/>
      <c r="E29" s="162"/>
    </row>
    <row r="30" spans="1:5" ht="15.75">
      <c r="A30" s="208"/>
      <c r="B30" s="218"/>
      <c r="C30" s="219"/>
      <c r="E30" s="162"/>
    </row>
    <row r="31" spans="1:5">
      <c r="A31" s="202"/>
      <c r="E31" s="162"/>
    </row>
    <row r="32" spans="1:5">
      <c r="A32" s="202"/>
      <c r="E32" s="162"/>
    </row>
    <row r="33" spans="1:5">
      <c r="A33" s="202"/>
      <c r="E33" s="162"/>
    </row>
    <row r="34" spans="1:5">
      <c r="A34" s="202"/>
      <c r="E34" s="162"/>
    </row>
    <row r="35" spans="1:5">
      <c r="A35" s="202"/>
      <c r="E35" s="162"/>
    </row>
    <row r="36" spans="1:5">
      <c r="A36" s="202"/>
      <c r="E36" s="162"/>
    </row>
    <row r="37" spans="1:5">
      <c r="A37" s="202"/>
      <c r="E37" s="162"/>
    </row>
    <row r="38" spans="1:5" ht="18">
      <c r="A38" s="202"/>
      <c r="B38" s="220"/>
      <c r="C38" s="221"/>
      <c r="E38" s="162"/>
    </row>
    <row r="39" spans="1:5">
      <c r="A39" s="202"/>
      <c r="E39" s="162"/>
    </row>
    <row r="40" spans="1:5">
      <c r="A40" s="202"/>
      <c r="E40" s="162"/>
    </row>
    <row r="41" spans="1:5">
      <c r="A41" s="202"/>
      <c r="E41" s="162"/>
    </row>
    <row r="42" spans="1:5">
      <c r="A42" s="202"/>
      <c r="E42" s="162"/>
    </row>
    <row r="43" spans="1:5">
      <c r="A43" s="202"/>
      <c r="E43" s="162"/>
    </row>
    <row r="44" spans="1:5">
      <c r="A44" s="202"/>
      <c r="E44" s="162"/>
    </row>
    <row r="45" spans="1:5">
      <c r="A45" s="202"/>
      <c r="E45" s="162"/>
    </row>
    <row r="46" spans="1:5">
      <c r="A46" s="202"/>
      <c r="E46" s="162"/>
    </row>
    <row r="47" spans="1:5">
      <c r="A47" s="202"/>
      <c r="E47" s="162"/>
    </row>
    <row r="48" spans="1:5">
      <c r="A48" s="202"/>
      <c r="E48" s="162"/>
    </row>
    <row r="49" spans="1:5">
      <c r="A49" s="202"/>
      <c r="E49" s="162"/>
    </row>
    <row r="50" spans="1:5">
      <c r="A50" s="202"/>
      <c r="E50" s="162"/>
    </row>
    <row r="51" spans="1:5">
      <c r="A51" s="202"/>
      <c r="E51" s="162"/>
    </row>
    <row r="52" spans="1:5">
      <c r="A52" s="202"/>
      <c r="E52" s="162"/>
    </row>
    <row r="53" spans="1:5">
      <c r="A53" s="202"/>
      <c r="E53" s="162"/>
    </row>
    <row r="54" spans="1:5">
      <c r="A54" s="222"/>
      <c r="B54" s="223"/>
      <c r="C54" s="223"/>
      <c r="D54" s="223"/>
      <c r="E54" s="224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COSTO COSTR_</vt:lpstr>
      <vt:lpstr>ONERI URBAN_</vt:lpstr>
      <vt:lpstr>RIEPILOGO</vt:lpstr>
      <vt:lpstr>'COSTO COSTR_'!Area_stampa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2018-09-04T09:38:38Z</dcterms:created>
  <dcterms:modified xsi:type="dcterms:W3CDTF">2018-09-04T09:38:38Z</dcterms:modified>
</cp:coreProperties>
</file>